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5605" windowHeight="14295" tabRatio="872" activeTab="9"/>
  </bookViews>
  <sheets>
    <sheet name="DW710odc.1" sheetId="33" r:id="rId1"/>
    <sheet name="DW710odc.2" sheetId="44" r:id="rId2"/>
    <sheet name="DW710odc.3" sheetId="45" r:id="rId3"/>
    <sheet name="DW473odc.1" sheetId="46" r:id="rId4"/>
    <sheet name="DW473odc.2" sheetId="47" r:id="rId5"/>
    <sheet name="powiatowe" sheetId="38" r:id="rId6"/>
    <sheet name="gminne" sheetId="39" r:id="rId7"/>
    <sheet name="t.publiczny" sheetId="28" r:id="rId8"/>
    <sheet name="zużycie w dm3" sheetId="30" r:id="rId9"/>
    <sheet name="zużycie i emisja CO2" sheetId="35" r:id="rId10"/>
    <sheet name="emisja SO2" sheetId="37" r:id="rId11"/>
    <sheet name="emisja NOx" sheetId="40" r:id="rId12"/>
    <sheet name="emisja PM10" sheetId="41" r:id="rId13"/>
    <sheet name="emisja PM2,5" sheetId="42" r:id="rId14"/>
    <sheet name="emisja B(a)P" sheetId="43" r:id="rId15"/>
  </sheets>
  <calcPr calcId="145621"/>
</workbook>
</file>

<file path=xl/calcChain.xml><?xml version="1.0" encoding="utf-8"?>
<calcChain xmlns="http://schemas.openxmlformats.org/spreadsheetml/2006/main">
  <c r="J36" i="30" l="1"/>
  <c r="I36" i="30"/>
  <c r="H36" i="30"/>
  <c r="M18" i="28"/>
  <c r="N18" i="28"/>
  <c r="O18" i="28"/>
  <c r="P18" i="28"/>
  <c r="Q18" i="28"/>
  <c r="Q14" i="28"/>
  <c r="Q15" i="28"/>
  <c r="Q16" i="28"/>
  <c r="Q17" i="28"/>
  <c r="P14" i="28"/>
  <c r="P15" i="28"/>
  <c r="P16" i="28"/>
  <c r="P17" i="28"/>
  <c r="O14" i="28"/>
  <c r="O15" i="28"/>
  <c r="O16" i="28"/>
  <c r="O17" i="28"/>
  <c r="N14" i="28"/>
  <c r="N15" i="28"/>
  <c r="N16" i="28"/>
  <c r="N17" i="28"/>
  <c r="M14" i="28"/>
  <c r="M15" i="28"/>
  <c r="M16" i="28"/>
  <c r="M17" i="28"/>
  <c r="K14" i="28"/>
  <c r="K15" i="28"/>
  <c r="K16" i="28"/>
  <c r="K17" i="28"/>
  <c r="J14" i="28"/>
  <c r="J15" i="28"/>
  <c r="J16" i="28"/>
  <c r="J17" i="28"/>
  <c r="I14" i="28"/>
  <c r="I15" i="28"/>
  <c r="I16" i="28"/>
  <c r="I17" i="28"/>
  <c r="H18" i="28"/>
  <c r="H14" i="28"/>
  <c r="H15" i="28"/>
  <c r="H16" i="28"/>
  <c r="H17" i="28"/>
  <c r="E17" i="28"/>
  <c r="F17" i="28"/>
  <c r="E16" i="28"/>
  <c r="F16" i="28" s="1"/>
  <c r="E15" i="28"/>
  <c r="F15" i="28" s="1"/>
  <c r="E14" i="28"/>
  <c r="F14" i="28" s="1"/>
  <c r="C4" i="43" l="1"/>
  <c r="B4" i="43"/>
  <c r="D4" i="42"/>
  <c r="C4" i="42"/>
  <c r="B4" i="42"/>
  <c r="D4" i="41"/>
  <c r="C4" i="41"/>
  <c r="B4" i="41"/>
  <c r="D4" i="40"/>
  <c r="C4" i="40"/>
  <c r="B4" i="40"/>
  <c r="D4" i="37"/>
  <c r="C4" i="37"/>
  <c r="B4" i="37"/>
  <c r="J4" i="35"/>
  <c r="I4" i="35"/>
  <c r="D4" i="35"/>
  <c r="C4" i="35"/>
  <c r="H4" i="35"/>
  <c r="B4" i="35"/>
  <c r="G23" i="30"/>
  <c r="G24" i="30"/>
  <c r="F23" i="30"/>
  <c r="F25" i="30" s="1"/>
  <c r="F24" i="30"/>
  <c r="E23" i="30"/>
  <c r="E24" i="30"/>
  <c r="E25" i="30" s="1"/>
  <c r="D23" i="30"/>
  <c r="D24" i="30"/>
  <c r="C23" i="30"/>
  <c r="I23" i="30" s="1"/>
  <c r="C24" i="30"/>
  <c r="C22" i="30"/>
  <c r="D22" i="30"/>
  <c r="D25" i="30" s="1"/>
  <c r="E22" i="30"/>
  <c r="F22" i="30"/>
  <c r="G22" i="30"/>
  <c r="B23" i="30"/>
  <c r="B24" i="30"/>
  <c r="B22" i="30"/>
  <c r="G18" i="30"/>
  <c r="G19" i="30"/>
  <c r="F18" i="30"/>
  <c r="F19" i="30"/>
  <c r="E18" i="30"/>
  <c r="E19" i="30"/>
  <c r="D18" i="30"/>
  <c r="I18" i="30" s="1"/>
  <c r="D19" i="30"/>
  <c r="C18" i="30"/>
  <c r="C20" i="30" s="1"/>
  <c r="C19" i="30"/>
  <c r="B18" i="30"/>
  <c r="B19" i="30"/>
  <c r="C17" i="30"/>
  <c r="D17" i="30"/>
  <c r="E17" i="30"/>
  <c r="E20" i="30" s="1"/>
  <c r="F17" i="30"/>
  <c r="G17" i="30"/>
  <c r="B17" i="30"/>
  <c r="G13" i="30"/>
  <c r="G14" i="30"/>
  <c r="F13" i="30"/>
  <c r="F14" i="30"/>
  <c r="E13" i="30"/>
  <c r="E15" i="30" s="1"/>
  <c r="E14" i="30"/>
  <c r="D13" i="30"/>
  <c r="D14" i="30"/>
  <c r="C13" i="30"/>
  <c r="C14" i="30"/>
  <c r="C12" i="30"/>
  <c r="C15" i="30" s="1"/>
  <c r="D12" i="30"/>
  <c r="E12" i="30"/>
  <c r="F12" i="30"/>
  <c r="G12" i="30"/>
  <c r="G15" i="30" s="1"/>
  <c r="B13" i="30"/>
  <c r="B15" i="30" s="1"/>
  <c r="B14" i="30"/>
  <c r="B12" i="30"/>
  <c r="G8" i="30"/>
  <c r="G9" i="30"/>
  <c r="F8" i="30"/>
  <c r="F9" i="30"/>
  <c r="E8" i="30"/>
  <c r="E9" i="30"/>
  <c r="D8" i="30"/>
  <c r="D9" i="30"/>
  <c r="C8" i="30"/>
  <c r="C9" i="30"/>
  <c r="C7" i="30"/>
  <c r="D7" i="30"/>
  <c r="E7" i="30"/>
  <c r="F7" i="30"/>
  <c r="G7" i="30"/>
  <c r="B8" i="30"/>
  <c r="B9" i="30"/>
  <c r="B7" i="30"/>
  <c r="C45" i="33"/>
  <c r="C51" i="44"/>
  <c r="G25" i="30"/>
  <c r="F20" i="30"/>
  <c r="B20" i="30"/>
  <c r="G20" i="30"/>
  <c r="H17" i="30"/>
  <c r="F15" i="30"/>
  <c r="D15" i="30"/>
  <c r="E4" i="35" l="1"/>
  <c r="C25" i="30"/>
  <c r="H22" i="30"/>
  <c r="J24" i="30"/>
  <c r="D20" i="30"/>
  <c r="J19" i="30"/>
  <c r="I13" i="30"/>
  <c r="J14" i="30"/>
  <c r="H12" i="30"/>
  <c r="B25" i="30"/>
  <c r="D46" i="45"/>
  <c r="D47" i="44"/>
  <c r="D46" i="44"/>
  <c r="C46" i="44"/>
  <c r="D46" i="33"/>
  <c r="D45" i="33"/>
  <c r="E45" i="33"/>
  <c r="F45" i="33"/>
  <c r="G45" i="33"/>
  <c r="H45" i="33"/>
  <c r="C46" i="33"/>
  <c r="C45" i="44"/>
  <c r="I153" i="47" l="1"/>
  <c r="I142" i="47"/>
  <c r="I137" i="47"/>
  <c r="I131" i="47"/>
  <c r="I126" i="47"/>
  <c r="I109" i="47"/>
  <c r="I104" i="47"/>
  <c r="C51" i="47"/>
  <c r="G37" i="47"/>
  <c r="G42" i="47" s="1"/>
  <c r="D37" i="47"/>
  <c r="D42" i="47" s="1"/>
  <c r="F36" i="47"/>
  <c r="F35" i="47"/>
  <c r="F34" i="47"/>
  <c r="H27" i="47"/>
  <c r="H28" i="47" s="1"/>
  <c r="G27" i="47"/>
  <c r="G28" i="47" s="1"/>
  <c r="F27" i="47"/>
  <c r="F28" i="47" s="1"/>
  <c r="E27" i="47"/>
  <c r="E28" i="47" s="1"/>
  <c r="D27" i="47"/>
  <c r="D28" i="47" s="1"/>
  <c r="C27" i="47"/>
  <c r="C28" i="47" s="1"/>
  <c r="G22" i="47"/>
  <c r="G23" i="47" s="1"/>
  <c r="I11" i="47"/>
  <c r="H22" i="47" s="1"/>
  <c r="H23" i="47" s="1"/>
  <c r="H11" i="47"/>
  <c r="G11" i="47"/>
  <c r="C11" i="47"/>
  <c r="C22" i="47" s="1"/>
  <c r="C23" i="47" s="1"/>
  <c r="G7" i="47"/>
  <c r="F7" i="47"/>
  <c r="F11" i="47" s="1"/>
  <c r="E7" i="47"/>
  <c r="E11" i="47" s="1"/>
  <c r="E22" i="47" s="1"/>
  <c r="E23" i="47" s="1"/>
  <c r="E31" i="47" s="1"/>
  <c r="E45" i="47" s="1"/>
  <c r="D7" i="47"/>
  <c r="D11" i="47" s="1"/>
  <c r="I5" i="47"/>
  <c r="I12" i="47" s="1"/>
  <c r="H5" i="47"/>
  <c r="H12" i="47" s="1"/>
  <c r="G5" i="47"/>
  <c r="G12" i="47" s="1"/>
  <c r="F5" i="47"/>
  <c r="F12" i="47" s="1"/>
  <c r="E5" i="47"/>
  <c r="D5" i="47"/>
  <c r="D12" i="47" s="1"/>
  <c r="C5" i="47"/>
  <c r="C12" i="47" s="1"/>
  <c r="B5" i="47"/>
  <c r="I153" i="46"/>
  <c r="I142" i="46"/>
  <c r="I137" i="46"/>
  <c r="I131" i="46"/>
  <c r="I126" i="46"/>
  <c r="I109" i="46"/>
  <c r="I104" i="46"/>
  <c r="C51" i="46"/>
  <c r="G37" i="46"/>
  <c r="G42" i="46" s="1"/>
  <c r="D37" i="46"/>
  <c r="D42" i="46" s="1"/>
  <c r="F36" i="46"/>
  <c r="F35" i="46"/>
  <c r="F34" i="46"/>
  <c r="F28" i="46"/>
  <c r="H27" i="46"/>
  <c r="H28" i="46" s="1"/>
  <c r="G27" i="46"/>
  <c r="G28" i="46" s="1"/>
  <c r="F27" i="46"/>
  <c r="E27" i="46"/>
  <c r="E28" i="46" s="1"/>
  <c r="D27" i="46"/>
  <c r="D28" i="46" s="1"/>
  <c r="C27" i="46"/>
  <c r="C28" i="46" s="1"/>
  <c r="I11" i="46"/>
  <c r="H22" i="46" s="1"/>
  <c r="H23" i="46" s="1"/>
  <c r="H11" i="46"/>
  <c r="G22" i="46" s="1"/>
  <c r="G23" i="46" s="1"/>
  <c r="G31" i="46" s="1"/>
  <c r="G45" i="46" s="1"/>
  <c r="C11" i="46"/>
  <c r="C22" i="46" s="1"/>
  <c r="C23" i="46" s="1"/>
  <c r="G7" i="46"/>
  <c r="G11" i="46" s="1"/>
  <c r="F7" i="46"/>
  <c r="F11" i="46" s="1"/>
  <c r="E7" i="46"/>
  <c r="E11" i="46" s="1"/>
  <c r="E22" i="46" s="1"/>
  <c r="E23" i="46" s="1"/>
  <c r="E31" i="46" s="1"/>
  <c r="E45" i="46" s="1"/>
  <c r="D7" i="46"/>
  <c r="D11" i="46" s="1"/>
  <c r="D22" i="46" s="1"/>
  <c r="D23" i="46" s="1"/>
  <c r="D31" i="46" s="1"/>
  <c r="D45" i="46" s="1"/>
  <c r="I5" i="46"/>
  <c r="I12" i="46" s="1"/>
  <c r="H5" i="46"/>
  <c r="H12" i="46" s="1"/>
  <c r="G5" i="46"/>
  <c r="F5" i="46"/>
  <c r="E5" i="46"/>
  <c r="E12" i="46" s="1"/>
  <c r="D5" i="46"/>
  <c r="D12" i="46" s="1"/>
  <c r="C5" i="46"/>
  <c r="C12" i="46" s="1"/>
  <c r="B5" i="46"/>
  <c r="I153" i="45"/>
  <c r="I142" i="45"/>
  <c r="I137" i="45"/>
  <c r="I131" i="45"/>
  <c r="I126" i="45"/>
  <c r="I109" i="45"/>
  <c r="I104" i="45"/>
  <c r="C51" i="45"/>
  <c r="G37" i="45"/>
  <c r="G41" i="45" s="1"/>
  <c r="D37" i="45"/>
  <c r="D42" i="45" s="1"/>
  <c r="F36" i="45"/>
  <c r="F35" i="45"/>
  <c r="F34" i="45"/>
  <c r="H28" i="45"/>
  <c r="H27" i="45"/>
  <c r="G27" i="45"/>
  <c r="G28" i="45" s="1"/>
  <c r="F27" i="45"/>
  <c r="F28" i="45" s="1"/>
  <c r="E27" i="45"/>
  <c r="E28" i="45" s="1"/>
  <c r="D27" i="45"/>
  <c r="D28" i="45" s="1"/>
  <c r="C27" i="45"/>
  <c r="C28" i="45" s="1"/>
  <c r="I11" i="45"/>
  <c r="H22" i="45" s="1"/>
  <c r="H23" i="45" s="1"/>
  <c r="H31" i="45" s="1"/>
  <c r="H45" i="45" s="1"/>
  <c r="H47" i="45" s="1"/>
  <c r="H11" i="45"/>
  <c r="G22" i="45" s="1"/>
  <c r="G23" i="45" s="1"/>
  <c r="C11" i="45"/>
  <c r="G7" i="45"/>
  <c r="G11" i="45" s="1"/>
  <c r="F7" i="45"/>
  <c r="F11" i="45" s="1"/>
  <c r="E7" i="45"/>
  <c r="E11" i="45" s="1"/>
  <c r="E22" i="45" s="1"/>
  <c r="E23" i="45" s="1"/>
  <c r="D7" i="45"/>
  <c r="D11" i="45" s="1"/>
  <c r="D22" i="45" s="1"/>
  <c r="D23" i="45" s="1"/>
  <c r="I5" i="45"/>
  <c r="I12" i="45" s="1"/>
  <c r="H5" i="45"/>
  <c r="H12" i="45" s="1"/>
  <c r="G5" i="45"/>
  <c r="F5" i="45"/>
  <c r="F12" i="45" s="1"/>
  <c r="E5" i="45"/>
  <c r="E12" i="45" s="1"/>
  <c r="D5" i="45"/>
  <c r="D12" i="45" s="1"/>
  <c r="C5" i="45"/>
  <c r="C12" i="45" s="1"/>
  <c r="B5" i="45"/>
  <c r="I153" i="44"/>
  <c r="I142" i="44"/>
  <c r="I137" i="44"/>
  <c r="I131" i="44"/>
  <c r="I126" i="44"/>
  <c r="I109" i="44"/>
  <c r="I104" i="44"/>
  <c r="D42" i="44"/>
  <c r="D40" i="44"/>
  <c r="G37" i="44"/>
  <c r="G42" i="44" s="1"/>
  <c r="D37" i="44"/>
  <c r="D41" i="44" s="1"/>
  <c r="F36" i="44"/>
  <c r="F35" i="44"/>
  <c r="F34" i="44"/>
  <c r="D28" i="44"/>
  <c r="H27" i="44"/>
  <c r="H28" i="44" s="1"/>
  <c r="G27" i="44"/>
  <c r="G28" i="44" s="1"/>
  <c r="F27" i="44"/>
  <c r="F28" i="44" s="1"/>
  <c r="E27" i="44"/>
  <c r="E28" i="44" s="1"/>
  <c r="D27" i="44"/>
  <c r="C27" i="44"/>
  <c r="C28" i="44" s="1"/>
  <c r="H22" i="44"/>
  <c r="H23" i="44" s="1"/>
  <c r="I11" i="44"/>
  <c r="H11" i="44"/>
  <c r="G22" i="44" s="1"/>
  <c r="G23" i="44" s="1"/>
  <c r="C11" i="44"/>
  <c r="C22" i="44" s="1"/>
  <c r="C23" i="44" s="1"/>
  <c r="G7" i="44"/>
  <c r="G11" i="44" s="1"/>
  <c r="F7" i="44"/>
  <c r="F11" i="44" s="1"/>
  <c r="E7" i="44"/>
  <c r="E11" i="44" s="1"/>
  <c r="E22" i="44" s="1"/>
  <c r="E23" i="44" s="1"/>
  <c r="D7" i="44"/>
  <c r="D11" i="44" s="1"/>
  <c r="I5" i="44"/>
  <c r="I12" i="44" s="1"/>
  <c r="H5" i="44"/>
  <c r="H12" i="44" s="1"/>
  <c r="G5" i="44"/>
  <c r="G12" i="44" s="1"/>
  <c r="F5" i="44"/>
  <c r="F12" i="44" s="1"/>
  <c r="E5" i="44"/>
  <c r="E12" i="44" s="1"/>
  <c r="D5" i="44"/>
  <c r="D12" i="44" s="1"/>
  <c r="C5" i="44"/>
  <c r="C12" i="44" s="1"/>
  <c r="B5" i="44"/>
  <c r="F22" i="44" l="1"/>
  <c r="F23" i="44" s="1"/>
  <c r="H31" i="44"/>
  <c r="H45" i="44" s="1"/>
  <c r="H47" i="44" s="1"/>
  <c r="G31" i="44"/>
  <c r="G45" i="44" s="1"/>
  <c r="G12" i="45"/>
  <c r="F12" i="46"/>
  <c r="C31" i="46"/>
  <c r="C45" i="46" s="1"/>
  <c r="C46" i="46" s="1"/>
  <c r="E12" i="47"/>
  <c r="F37" i="44"/>
  <c r="F42" i="44" s="1"/>
  <c r="F22" i="45"/>
  <c r="F23" i="45" s="1"/>
  <c r="G31" i="45"/>
  <c r="G45" i="45" s="1"/>
  <c r="G12" i="46"/>
  <c r="C31" i="47"/>
  <c r="C45" i="47" s="1"/>
  <c r="C46" i="47" s="1"/>
  <c r="C52" i="47" s="1"/>
  <c r="H31" i="47"/>
  <c r="H45" i="47" s="1"/>
  <c r="H47" i="47" s="1"/>
  <c r="F22" i="47"/>
  <c r="F23" i="47" s="1"/>
  <c r="F31" i="47" s="1"/>
  <c r="F45" i="47" s="1"/>
  <c r="G31" i="47"/>
  <c r="G45" i="47" s="1"/>
  <c r="F22" i="46"/>
  <c r="F23" i="46" s="1"/>
  <c r="F31" i="46" s="1"/>
  <c r="F45" i="46" s="1"/>
  <c r="B11" i="45"/>
  <c r="B22" i="45" s="1"/>
  <c r="B23" i="45" s="1"/>
  <c r="D31" i="45"/>
  <c r="D45" i="45" s="1"/>
  <c r="D48" i="45" s="1"/>
  <c r="C31" i="44"/>
  <c r="D22" i="47"/>
  <c r="D23" i="47" s="1"/>
  <c r="D31" i="47" s="1"/>
  <c r="D45" i="47" s="1"/>
  <c r="B11" i="47"/>
  <c r="B22" i="47" s="1"/>
  <c r="B23" i="47" s="1"/>
  <c r="H53" i="47"/>
  <c r="H64" i="47"/>
  <c r="G48" i="47"/>
  <c r="G46" i="47"/>
  <c r="C63" i="47"/>
  <c r="B12" i="47"/>
  <c r="F40" i="47"/>
  <c r="F46" i="47" s="1"/>
  <c r="F37" i="47"/>
  <c r="G40" i="47"/>
  <c r="G41" i="47"/>
  <c r="G47" i="47" s="1"/>
  <c r="E40" i="47"/>
  <c r="E46" i="47" s="1"/>
  <c r="D40" i="47"/>
  <c r="D41" i="47"/>
  <c r="D48" i="46"/>
  <c r="C63" i="46"/>
  <c r="C52" i="46"/>
  <c r="G48" i="46"/>
  <c r="B12" i="46"/>
  <c r="H31" i="46"/>
  <c r="H45" i="46" s="1"/>
  <c r="H47" i="46" s="1"/>
  <c r="G40" i="46"/>
  <c r="G46" i="46" s="1"/>
  <c r="G41" i="46"/>
  <c r="G47" i="46" s="1"/>
  <c r="D40" i="46"/>
  <c r="D46" i="46" s="1"/>
  <c r="D41" i="46"/>
  <c r="D47" i="46" s="1"/>
  <c r="B11" i="46"/>
  <c r="B22" i="46" s="1"/>
  <c r="B23" i="46" s="1"/>
  <c r="F37" i="46"/>
  <c r="F40" i="46" s="1"/>
  <c r="F46" i="46" s="1"/>
  <c r="G47" i="45"/>
  <c r="F31" i="45"/>
  <c r="F45" i="45" s="1"/>
  <c r="H64" i="45"/>
  <c r="H53" i="45"/>
  <c r="B12" i="45"/>
  <c r="E31" i="45"/>
  <c r="E45" i="45" s="1"/>
  <c r="F40" i="45"/>
  <c r="G40" i="45"/>
  <c r="G46" i="45" s="1"/>
  <c r="G42" i="45"/>
  <c r="G48" i="45" s="1"/>
  <c r="E42" i="45"/>
  <c r="C22" i="45"/>
  <c r="C23" i="45" s="1"/>
  <c r="C31" i="45" s="1"/>
  <c r="C45" i="45" s="1"/>
  <c r="C46" i="45" s="1"/>
  <c r="F37" i="45"/>
  <c r="F41" i="45" s="1"/>
  <c r="D40" i="45"/>
  <c r="D41" i="45"/>
  <c r="D47" i="45" s="1"/>
  <c r="C52" i="44"/>
  <c r="C63" i="44"/>
  <c r="H53" i="44"/>
  <c r="H64" i="44"/>
  <c r="B12" i="44"/>
  <c r="E31" i="44"/>
  <c r="E45" i="44" s="1"/>
  <c r="F31" i="44"/>
  <c r="F45" i="44" s="1"/>
  <c r="G48" i="44"/>
  <c r="B11" i="44"/>
  <c r="B22" i="44" s="1"/>
  <c r="B23" i="44" s="1"/>
  <c r="D22" i="44"/>
  <c r="D23" i="44" s="1"/>
  <c r="D31" i="44" s="1"/>
  <c r="D45" i="44" s="1"/>
  <c r="F41" i="44"/>
  <c r="G41" i="44"/>
  <c r="G47" i="44" s="1"/>
  <c r="G40" i="44"/>
  <c r="G46" i="44" s="1"/>
  <c r="H8" i="39"/>
  <c r="G8" i="39"/>
  <c r="F8" i="39"/>
  <c r="C8" i="39"/>
  <c r="D8" i="39"/>
  <c r="E8" i="39"/>
  <c r="B8" i="39"/>
  <c r="H8" i="38"/>
  <c r="G8" i="38"/>
  <c r="F8" i="38"/>
  <c r="C8" i="38"/>
  <c r="D8" i="38"/>
  <c r="E8" i="38"/>
  <c r="B8" i="38"/>
  <c r="E41" i="45" l="1"/>
  <c r="E41" i="44"/>
  <c r="E40" i="44"/>
  <c r="F42" i="45"/>
  <c r="F40" i="44"/>
  <c r="E42" i="44"/>
  <c r="D63" i="45"/>
  <c r="E52" i="47"/>
  <c r="E63" i="47"/>
  <c r="F63" i="47"/>
  <c r="F52" i="47"/>
  <c r="G64" i="47"/>
  <c r="G70" i="47" s="1"/>
  <c r="G79" i="47" s="1"/>
  <c r="G53" i="47"/>
  <c r="F42" i="47"/>
  <c r="F48" i="47" s="1"/>
  <c r="F41" i="47"/>
  <c r="F47" i="47" s="1"/>
  <c r="H147" i="47"/>
  <c r="H136" i="47"/>
  <c r="H103" i="47"/>
  <c r="H125" i="47"/>
  <c r="H114" i="47"/>
  <c r="H51" i="47"/>
  <c r="C146" i="47"/>
  <c r="C124" i="47"/>
  <c r="C113" i="47"/>
  <c r="C135" i="47"/>
  <c r="C102" i="47"/>
  <c r="G63" i="47"/>
  <c r="G52" i="47"/>
  <c r="C69" i="47"/>
  <c r="C66" i="47"/>
  <c r="C72" i="47" s="1"/>
  <c r="G54" i="47"/>
  <c r="G65" i="47"/>
  <c r="G71" i="47" s="1"/>
  <c r="G80" i="47" s="1"/>
  <c r="D48" i="47"/>
  <c r="D46" i="47"/>
  <c r="D47" i="47"/>
  <c r="E41" i="47"/>
  <c r="E47" i="47" s="1"/>
  <c r="H66" i="47"/>
  <c r="H72" i="47" s="1"/>
  <c r="H70" i="47"/>
  <c r="H79" i="47" s="1"/>
  <c r="E42" i="47"/>
  <c r="E48" i="47" s="1"/>
  <c r="G63" i="46"/>
  <c r="G52" i="46"/>
  <c r="D53" i="46"/>
  <c r="D64" i="46"/>
  <c r="D70" i="46" s="1"/>
  <c r="F63" i="46"/>
  <c r="F52" i="46"/>
  <c r="G64" i="46"/>
  <c r="G70" i="46" s="1"/>
  <c r="G79" i="46" s="1"/>
  <c r="G53" i="46"/>
  <c r="C146" i="46"/>
  <c r="C124" i="46"/>
  <c r="C113" i="46"/>
  <c r="C135" i="46"/>
  <c r="C102" i="46"/>
  <c r="C69" i="46"/>
  <c r="C66" i="46"/>
  <c r="C72" i="46" s="1"/>
  <c r="E42" i="46"/>
  <c r="E48" i="46" s="1"/>
  <c r="E40" i="46"/>
  <c r="E46" i="46" s="1"/>
  <c r="E41" i="46"/>
  <c r="E47" i="46" s="1"/>
  <c r="H53" i="46"/>
  <c r="H64" i="46"/>
  <c r="D63" i="46"/>
  <c r="D52" i="46"/>
  <c r="F42" i="46"/>
  <c r="F48" i="46" s="1"/>
  <c r="F41" i="46"/>
  <c r="F47" i="46" s="1"/>
  <c r="G54" i="46"/>
  <c r="G65" i="46"/>
  <c r="G71" i="46" s="1"/>
  <c r="G80" i="46" s="1"/>
  <c r="D54" i="46"/>
  <c r="D65" i="46"/>
  <c r="D71" i="46" s="1"/>
  <c r="G65" i="45"/>
  <c r="G71" i="45" s="1"/>
  <c r="G80" i="45" s="1"/>
  <c r="G54" i="45"/>
  <c r="D64" i="45"/>
  <c r="D70" i="45" s="1"/>
  <c r="D53" i="45"/>
  <c r="C52" i="45"/>
  <c r="C63" i="45"/>
  <c r="F48" i="45"/>
  <c r="F47" i="45"/>
  <c r="F46" i="45"/>
  <c r="H147" i="45"/>
  <c r="H136" i="45"/>
  <c r="H125" i="45"/>
  <c r="H114" i="45"/>
  <c r="H51" i="45"/>
  <c r="H103" i="45"/>
  <c r="H70" i="45"/>
  <c r="H79" i="45" s="1"/>
  <c r="H66" i="45"/>
  <c r="H72" i="45" s="1"/>
  <c r="G52" i="45"/>
  <c r="G63" i="45"/>
  <c r="E40" i="45"/>
  <c r="E46" i="45" s="1"/>
  <c r="E47" i="45"/>
  <c r="E48" i="45"/>
  <c r="D65" i="45"/>
  <c r="D71" i="45" s="1"/>
  <c r="D54" i="45"/>
  <c r="G53" i="45"/>
  <c r="G64" i="45"/>
  <c r="G70" i="45" s="1"/>
  <c r="G79" i="45" s="1"/>
  <c r="G52" i="44"/>
  <c r="G63" i="44"/>
  <c r="G53" i="44"/>
  <c r="G64" i="44"/>
  <c r="G70" i="44" s="1"/>
  <c r="G79" i="44" s="1"/>
  <c r="F48" i="44"/>
  <c r="F47" i="44"/>
  <c r="F46" i="44"/>
  <c r="H147" i="44"/>
  <c r="H136" i="44"/>
  <c r="H103" i="44"/>
  <c r="H125" i="44"/>
  <c r="H51" i="44"/>
  <c r="H114" i="44"/>
  <c r="E48" i="44"/>
  <c r="E47" i="44"/>
  <c r="E46" i="44"/>
  <c r="C66" i="44"/>
  <c r="C72" i="44" s="1"/>
  <c r="C69" i="44"/>
  <c r="C146" i="44"/>
  <c r="C124" i="44"/>
  <c r="C113" i="44"/>
  <c r="C135" i="44"/>
  <c r="C102" i="44"/>
  <c r="D48" i="44"/>
  <c r="G54" i="44"/>
  <c r="G65" i="44"/>
  <c r="G71" i="44" s="1"/>
  <c r="G80" i="44" s="1"/>
  <c r="H66" i="44"/>
  <c r="H72" i="44" s="1"/>
  <c r="H70" i="44"/>
  <c r="H79" i="44" s="1"/>
  <c r="J11" i="43"/>
  <c r="H11" i="43"/>
  <c r="J11" i="42"/>
  <c r="H11" i="42"/>
  <c r="J11" i="41"/>
  <c r="H11" i="41"/>
  <c r="J11" i="40"/>
  <c r="H11" i="40"/>
  <c r="J11" i="37"/>
  <c r="H11" i="37"/>
  <c r="D52" i="45" l="1"/>
  <c r="C149" i="47"/>
  <c r="C162" i="47" s="1"/>
  <c r="C151" i="47"/>
  <c r="F65" i="47"/>
  <c r="F71" i="47" s="1"/>
  <c r="F80" i="47" s="1"/>
  <c r="F54" i="47"/>
  <c r="D54" i="47"/>
  <c r="D65" i="47"/>
  <c r="D71" i="47" s="1"/>
  <c r="H138" i="47"/>
  <c r="H161" i="47" s="1"/>
  <c r="H141" i="47"/>
  <c r="H143" i="47" s="1"/>
  <c r="H168" i="47" s="1"/>
  <c r="G147" i="47"/>
  <c r="G136" i="47"/>
  <c r="G141" i="47" s="1"/>
  <c r="G103" i="47"/>
  <c r="G108" i="47" s="1"/>
  <c r="G125" i="47"/>
  <c r="G130" i="47" s="1"/>
  <c r="G114" i="47"/>
  <c r="G119" i="47" s="1"/>
  <c r="E65" i="47"/>
  <c r="E71" i="47" s="1"/>
  <c r="E80" i="47" s="1"/>
  <c r="E54" i="47"/>
  <c r="D53" i="47"/>
  <c r="D64" i="47"/>
  <c r="D70" i="47" s="1"/>
  <c r="G69" i="47"/>
  <c r="G78" i="47" s="1"/>
  <c r="G81" i="47" s="1"/>
  <c r="G66" i="47"/>
  <c r="G72" i="47" s="1"/>
  <c r="C129" i="47"/>
  <c r="C127" i="47"/>
  <c r="C160" i="47" s="1"/>
  <c r="H127" i="47"/>
  <c r="H160" i="47" s="1"/>
  <c r="H130" i="47"/>
  <c r="H132" i="47" s="1"/>
  <c r="H167" i="47" s="1"/>
  <c r="F64" i="47"/>
  <c r="F70" i="47" s="1"/>
  <c r="F79" i="47" s="1"/>
  <c r="F53" i="47"/>
  <c r="F124" i="47"/>
  <c r="F113" i="47"/>
  <c r="F135" i="47"/>
  <c r="F102" i="47"/>
  <c r="D52" i="47"/>
  <c r="D63" i="47"/>
  <c r="C105" i="47"/>
  <c r="C158" i="47" s="1"/>
  <c r="C107" i="47"/>
  <c r="H105" i="47"/>
  <c r="H158" i="47" s="1"/>
  <c r="H108" i="47"/>
  <c r="H110" i="47" s="1"/>
  <c r="H165" i="47" s="1"/>
  <c r="F69" i="47"/>
  <c r="F78" i="47" s="1"/>
  <c r="C78" i="47"/>
  <c r="C138" i="47"/>
  <c r="C161" i="47" s="1"/>
  <c r="C140" i="47"/>
  <c r="E69" i="47"/>
  <c r="E78" i="47" s="1"/>
  <c r="E53" i="47"/>
  <c r="E64" i="47"/>
  <c r="E70" i="47" s="1"/>
  <c r="E79" i="47" s="1"/>
  <c r="G124" i="47"/>
  <c r="G113" i="47"/>
  <c r="G135" i="47"/>
  <c r="G102" i="47"/>
  <c r="G51" i="47"/>
  <c r="C118" i="47"/>
  <c r="C116" i="47"/>
  <c r="C159" i="47" s="1"/>
  <c r="H116" i="47"/>
  <c r="H159" i="47" s="1"/>
  <c r="H119" i="47"/>
  <c r="H121" i="47" s="1"/>
  <c r="H166" i="47" s="1"/>
  <c r="H152" i="47"/>
  <c r="H154" i="47" s="1"/>
  <c r="H169" i="47" s="1"/>
  <c r="H149" i="47"/>
  <c r="H162" i="47" s="1"/>
  <c r="E135" i="47"/>
  <c r="E102" i="47"/>
  <c r="E146" i="47"/>
  <c r="E124" i="47"/>
  <c r="E113" i="47"/>
  <c r="C78" i="46"/>
  <c r="G124" i="46"/>
  <c r="G113" i="46"/>
  <c r="G135" i="46"/>
  <c r="G102" i="46"/>
  <c r="G51" i="46"/>
  <c r="D66" i="46"/>
  <c r="D72" i="46" s="1"/>
  <c r="D69" i="46"/>
  <c r="D78" i="46" s="1"/>
  <c r="C107" i="46"/>
  <c r="C105" i="46"/>
  <c r="C158" i="46" s="1"/>
  <c r="D80" i="46"/>
  <c r="F64" i="46"/>
  <c r="F70" i="46" s="1"/>
  <c r="F79" i="46" s="1"/>
  <c r="F53" i="46"/>
  <c r="H66" i="46"/>
  <c r="H72" i="46" s="1"/>
  <c r="H70" i="46"/>
  <c r="H79" i="46" s="1"/>
  <c r="E65" i="46"/>
  <c r="E71" i="46" s="1"/>
  <c r="E80" i="46" s="1"/>
  <c r="E54" i="46"/>
  <c r="C138" i="46"/>
  <c r="C161" i="46" s="1"/>
  <c r="C140" i="46"/>
  <c r="G147" i="46"/>
  <c r="G136" i="46"/>
  <c r="G141" i="46" s="1"/>
  <c r="G125" i="46"/>
  <c r="G130" i="46" s="1"/>
  <c r="G114" i="46"/>
  <c r="G119" i="46" s="1"/>
  <c r="G103" i="46"/>
  <c r="G108" i="46" s="1"/>
  <c r="D79" i="46"/>
  <c r="D51" i="46"/>
  <c r="D146" i="46"/>
  <c r="D124" i="46"/>
  <c r="D113" i="46"/>
  <c r="D135" i="46"/>
  <c r="D102" i="46"/>
  <c r="C127" i="46"/>
  <c r="C160" i="46" s="1"/>
  <c r="C129" i="46"/>
  <c r="F135" i="46"/>
  <c r="F102" i="46"/>
  <c r="F113" i="46"/>
  <c r="F124" i="46"/>
  <c r="C149" i="46"/>
  <c r="C162" i="46" s="1"/>
  <c r="C151" i="46"/>
  <c r="D115" i="46"/>
  <c r="D148" i="46"/>
  <c r="I148" i="46" s="1"/>
  <c r="F65" i="46"/>
  <c r="F71" i="46" s="1"/>
  <c r="F80" i="46" s="1"/>
  <c r="F54" i="46"/>
  <c r="H147" i="46"/>
  <c r="H136" i="46"/>
  <c r="H103" i="46"/>
  <c r="H125" i="46"/>
  <c r="H114" i="46"/>
  <c r="H51" i="46"/>
  <c r="C118" i="46"/>
  <c r="C116" i="46"/>
  <c r="C159" i="46" s="1"/>
  <c r="D147" i="46"/>
  <c r="D136" i="46"/>
  <c r="D103" i="46"/>
  <c r="D125" i="46"/>
  <c r="D114" i="46"/>
  <c r="E53" i="46"/>
  <c r="E64" i="46"/>
  <c r="E70" i="46" s="1"/>
  <c r="E79" i="46" s="1"/>
  <c r="E52" i="46"/>
  <c r="E63" i="46"/>
  <c r="F69" i="46"/>
  <c r="F78" i="46" s="1"/>
  <c r="G69" i="46"/>
  <c r="G78" i="46" s="1"/>
  <c r="G81" i="46" s="1"/>
  <c r="G66" i="46"/>
  <c r="G72" i="46" s="1"/>
  <c r="E63" i="45"/>
  <c r="E52" i="45"/>
  <c r="G147" i="45"/>
  <c r="G136" i="45"/>
  <c r="G141" i="45" s="1"/>
  <c r="G103" i="45"/>
  <c r="G108" i="45" s="1"/>
  <c r="G125" i="45"/>
  <c r="G130" i="45" s="1"/>
  <c r="G114" i="45"/>
  <c r="G119" i="45" s="1"/>
  <c r="G124" i="45"/>
  <c r="G135" i="45"/>
  <c r="G102" i="45"/>
  <c r="G51" i="45"/>
  <c r="G113" i="45"/>
  <c r="H152" i="45"/>
  <c r="H154" i="45" s="1"/>
  <c r="H169" i="45" s="1"/>
  <c r="H149" i="45"/>
  <c r="H162" i="45" s="1"/>
  <c r="C66" i="45"/>
  <c r="C72" i="45" s="1"/>
  <c r="C69" i="45"/>
  <c r="D147" i="45"/>
  <c r="D136" i="45"/>
  <c r="D125" i="45"/>
  <c r="D114" i="45"/>
  <c r="D103" i="45"/>
  <c r="D80" i="45"/>
  <c r="H127" i="45"/>
  <c r="H160" i="45" s="1"/>
  <c r="H130" i="45"/>
  <c r="H132" i="45" s="1"/>
  <c r="H167" i="45" s="1"/>
  <c r="F53" i="45"/>
  <c r="F64" i="45"/>
  <c r="F70" i="45" s="1"/>
  <c r="F79" i="45" s="1"/>
  <c r="D148" i="45"/>
  <c r="I148" i="45" s="1"/>
  <c r="D115" i="45"/>
  <c r="E64" i="45"/>
  <c r="E70" i="45" s="1"/>
  <c r="E79" i="45" s="1"/>
  <c r="E53" i="45"/>
  <c r="H116" i="45"/>
  <c r="H159" i="45" s="1"/>
  <c r="H119" i="45"/>
  <c r="H121" i="45" s="1"/>
  <c r="H166" i="45" s="1"/>
  <c r="F52" i="45"/>
  <c r="F63" i="45"/>
  <c r="C146" i="45"/>
  <c r="C124" i="45"/>
  <c r="C135" i="45"/>
  <c r="C102" i="45"/>
  <c r="C113" i="45"/>
  <c r="D79" i="45"/>
  <c r="D135" i="45"/>
  <c r="D102" i="45"/>
  <c r="D146" i="45"/>
  <c r="D124" i="45"/>
  <c r="D113" i="45"/>
  <c r="D51" i="45"/>
  <c r="E54" i="45"/>
  <c r="E65" i="45"/>
  <c r="E71" i="45" s="1"/>
  <c r="E80" i="45" s="1"/>
  <c r="G66" i="45"/>
  <c r="G72" i="45" s="1"/>
  <c r="G69" i="45"/>
  <c r="G78" i="45" s="1"/>
  <c r="G81" i="45" s="1"/>
  <c r="H108" i="45"/>
  <c r="H110" i="45" s="1"/>
  <c r="H165" i="45" s="1"/>
  <c r="H105" i="45"/>
  <c r="H158" i="45" s="1"/>
  <c r="H138" i="45"/>
  <c r="H161" i="45" s="1"/>
  <c r="H141" i="45"/>
  <c r="H143" i="45" s="1"/>
  <c r="H168" i="45" s="1"/>
  <c r="F54" i="45"/>
  <c r="F65" i="45"/>
  <c r="F71" i="45" s="1"/>
  <c r="F80" i="45" s="1"/>
  <c r="D69" i="45"/>
  <c r="D78" i="45" s="1"/>
  <c r="D66" i="45"/>
  <c r="D72" i="45" s="1"/>
  <c r="C149" i="44"/>
  <c r="C162" i="44" s="1"/>
  <c r="C151" i="44"/>
  <c r="H127" i="44"/>
  <c r="H160" i="44" s="1"/>
  <c r="H130" i="44"/>
  <c r="H132" i="44" s="1"/>
  <c r="H167" i="44" s="1"/>
  <c r="F63" i="44"/>
  <c r="F52" i="44"/>
  <c r="G147" i="44"/>
  <c r="G136" i="44"/>
  <c r="G141" i="44" s="1"/>
  <c r="G103" i="44"/>
  <c r="G108" i="44" s="1"/>
  <c r="G125" i="44"/>
  <c r="G130" i="44" s="1"/>
  <c r="G114" i="44"/>
  <c r="G119" i="44" s="1"/>
  <c r="D52" i="44"/>
  <c r="D63" i="44"/>
  <c r="C138" i="44"/>
  <c r="C161" i="44" s="1"/>
  <c r="C140" i="44"/>
  <c r="E65" i="44"/>
  <c r="E71" i="44" s="1"/>
  <c r="E80" i="44" s="1"/>
  <c r="E54" i="44"/>
  <c r="D65" i="44"/>
  <c r="D71" i="44" s="1"/>
  <c r="D54" i="44"/>
  <c r="H116" i="44"/>
  <c r="H159" i="44" s="1"/>
  <c r="H119" i="44"/>
  <c r="H121" i="44" s="1"/>
  <c r="H166" i="44" s="1"/>
  <c r="H138" i="44"/>
  <c r="H161" i="44" s="1"/>
  <c r="H141" i="44"/>
  <c r="H143" i="44" s="1"/>
  <c r="H168" i="44" s="1"/>
  <c r="F54" i="44"/>
  <c r="F65" i="44"/>
  <c r="F71" i="44" s="1"/>
  <c r="F80" i="44" s="1"/>
  <c r="G124" i="44"/>
  <c r="G113" i="44"/>
  <c r="G135" i="44"/>
  <c r="G51" i="44"/>
  <c r="G102" i="44"/>
  <c r="D53" i="44"/>
  <c r="D64" i="44"/>
  <c r="D70" i="44" s="1"/>
  <c r="C129" i="44"/>
  <c r="C127" i="44"/>
  <c r="C160" i="44" s="1"/>
  <c r="E63" i="44"/>
  <c r="E52" i="44"/>
  <c r="H152" i="44"/>
  <c r="H154" i="44" s="1"/>
  <c r="H169" i="44" s="1"/>
  <c r="H149" i="44"/>
  <c r="H162" i="44" s="1"/>
  <c r="C105" i="44"/>
  <c r="C158" i="44" s="1"/>
  <c r="C107" i="44"/>
  <c r="C78" i="44"/>
  <c r="H105" i="44"/>
  <c r="H158" i="44" s="1"/>
  <c r="H108" i="44"/>
  <c r="H110" i="44" s="1"/>
  <c r="H165" i="44" s="1"/>
  <c r="F64" i="44"/>
  <c r="F70" i="44" s="1"/>
  <c r="F79" i="44" s="1"/>
  <c r="F53" i="44"/>
  <c r="G66" i="44"/>
  <c r="G72" i="44" s="1"/>
  <c r="G69" i="44"/>
  <c r="G78" i="44" s="1"/>
  <c r="G81" i="44" s="1"/>
  <c r="E64" i="44"/>
  <c r="E70" i="44" s="1"/>
  <c r="E79" i="44" s="1"/>
  <c r="E53" i="44"/>
  <c r="C118" i="44"/>
  <c r="C116" i="44"/>
  <c r="C159" i="44" s="1"/>
  <c r="G34" i="30"/>
  <c r="B33" i="30"/>
  <c r="B34" i="30"/>
  <c r="G32" i="30"/>
  <c r="G29" i="30"/>
  <c r="B28" i="30"/>
  <c r="B29" i="30"/>
  <c r="G27" i="30"/>
  <c r="E51" i="47" l="1"/>
  <c r="E66" i="47"/>
  <c r="E72" i="47" s="1"/>
  <c r="F81" i="46"/>
  <c r="F51" i="46"/>
  <c r="I70" i="45"/>
  <c r="D81" i="45"/>
  <c r="E118" i="47"/>
  <c r="G129" i="47"/>
  <c r="G132" i="47" s="1"/>
  <c r="G167" i="47" s="1"/>
  <c r="G127" i="47"/>
  <c r="G160" i="47" s="1"/>
  <c r="F125" i="47"/>
  <c r="F130" i="47" s="1"/>
  <c r="F114" i="47"/>
  <c r="F119" i="47" s="1"/>
  <c r="F147" i="47"/>
  <c r="F136" i="47"/>
  <c r="F141" i="47" s="1"/>
  <c r="F103" i="47"/>
  <c r="F108" i="47" s="1"/>
  <c r="C154" i="47"/>
  <c r="C169" i="47" s="1"/>
  <c r="C81" i="47"/>
  <c r="F118" i="47"/>
  <c r="G149" i="47"/>
  <c r="G162" i="47" s="1"/>
  <c r="G152" i="47"/>
  <c r="G154" i="47" s="1"/>
  <c r="G169" i="47" s="1"/>
  <c r="D115" i="47"/>
  <c r="D148" i="47"/>
  <c r="I148" i="47" s="1"/>
  <c r="E107" i="47"/>
  <c r="C121" i="47"/>
  <c r="C166" i="47" s="1"/>
  <c r="G118" i="47"/>
  <c r="G121" i="47" s="1"/>
  <c r="G166" i="47" s="1"/>
  <c r="G116" i="47"/>
  <c r="G159" i="47" s="1"/>
  <c r="E81" i="47"/>
  <c r="F81" i="47"/>
  <c r="F107" i="47"/>
  <c r="F51" i="47"/>
  <c r="E140" i="47"/>
  <c r="F140" i="47"/>
  <c r="F138" i="47"/>
  <c r="F161" i="47" s="1"/>
  <c r="D80" i="47"/>
  <c r="I80" i="47" s="1"/>
  <c r="I71" i="47"/>
  <c r="E129" i="47"/>
  <c r="G105" i="47"/>
  <c r="G158" i="47" s="1"/>
  <c r="G107" i="47"/>
  <c r="G110" i="47" s="1"/>
  <c r="G165" i="47" s="1"/>
  <c r="C143" i="47"/>
  <c r="C168" i="47" s="1"/>
  <c r="D66" i="47"/>
  <c r="D72" i="47" s="1"/>
  <c r="D69" i="47"/>
  <c r="I70" i="47"/>
  <c r="D79" i="47"/>
  <c r="I79" i="47" s="1"/>
  <c r="E151" i="47"/>
  <c r="E149" i="47"/>
  <c r="E162" i="47" s="1"/>
  <c r="G138" i="47"/>
  <c r="G161" i="47" s="1"/>
  <c r="G140" i="47"/>
  <c r="G143" i="47" s="1"/>
  <c r="G168" i="47" s="1"/>
  <c r="E125" i="47"/>
  <c r="E130" i="47" s="1"/>
  <c r="E114" i="47"/>
  <c r="E119" i="47" s="1"/>
  <c r="E147" i="47"/>
  <c r="E152" i="47" s="1"/>
  <c r="E136" i="47"/>
  <c r="E141" i="47" s="1"/>
  <c r="E103" i="47"/>
  <c r="E108" i="47" s="1"/>
  <c r="F66" i="47"/>
  <c r="F72" i="47" s="1"/>
  <c r="C110" i="47"/>
  <c r="C165" i="47" s="1"/>
  <c r="D135" i="47"/>
  <c r="D102" i="47"/>
  <c r="D51" i="47"/>
  <c r="D146" i="47"/>
  <c r="D124" i="47"/>
  <c r="D113" i="47"/>
  <c r="F129" i="47"/>
  <c r="F132" i="47" s="1"/>
  <c r="F167" i="47" s="1"/>
  <c r="C132" i="47"/>
  <c r="C167" i="47" s="1"/>
  <c r="D147" i="47"/>
  <c r="D136" i="47"/>
  <c r="D103" i="47"/>
  <c r="D125" i="47"/>
  <c r="D114" i="47"/>
  <c r="I113" i="46"/>
  <c r="F118" i="46"/>
  <c r="E135" i="46"/>
  <c r="E102" i="46"/>
  <c r="I102" i="46" s="1"/>
  <c r="E146" i="46"/>
  <c r="E124" i="46"/>
  <c r="E113" i="46"/>
  <c r="E51" i="46"/>
  <c r="D130" i="46"/>
  <c r="H119" i="46"/>
  <c r="H121" i="46" s="1"/>
  <c r="H166" i="46" s="1"/>
  <c r="H116" i="46"/>
  <c r="H159" i="46" s="1"/>
  <c r="H152" i="46"/>
  <c r="H154" i="46" s="1"/>
  <c r="H169" i="46" s="1"/>
  <c r="H149" i="46"/>
  <c r="H162" i="46" s="1"/>
  <c r="D120" i="46"/>
  <c r="I120" i="46" s="1"/>
  <c r="I115" i="46"/>
  <c r="F140" i="46"/>
  <c r="D105" i="46"/>
  <c r="D158" i="46" s="1"/>
  <c r="D107" i="46"/>
  <c r="D151" i="46"/>
  <c r="D149" i="46"/>
  <c r="D162" i="46" s="1"/>
  <c r="G149" i="46"/>
  <c r="G162" i="46" s="1"/>
  <c r="G152" i="46"/>
  <c r="G154" i="46" s="1"/>
  <c r="G169" i="46" s="1"/>
  <c r="F125" i="46"/>
  <c r="F130" i="46" s="1"/>
  <c r="F114" i="46"/>
  <c r="F119" i="46" s="1"/>
  <c r="F147" i="46"/>
  <c r="F136" i="46"/>
  <c r="F141" i="46" s="1"/>
  <c r="F103" i="46"/>
  <c r="F108" i="46" s="1"/>
  <c r="G118" i="46"/>
  <c r="G121" i="46" s="1"/>
  <c r="G166" i="46" s="1"/>
  <c r="G116" i="46"/>
  <c r="G159" i="46" s="1"/>
  <c r="H105" i="46"/>
  <c r="H158" i="46" s="1"/>
  <c r="H108" i="46"/>
  <c r="H110" i="46" s="1"/>
  <c r="H165" i="46" s="1"/>
  <c r="I71" i="46"/>
  <c r="F66" i="46"/>
  <c r="F72" i="46" s="1"/>
  <c r="D108" i="46"/>
  <c r="H127" i="46"/>
  <c r="H160" i="46" s="1"/>
  <c r="H130" i="46"/>
  <c r="H132" i="46" s="1"/>
  <c r="H167" i="46" s="1"/>
  <c r="C154" i="46"/>
  <c r="C169" i="46" s="1"/>
  <c r="F129" i="46"/>
  <c r="C132" i="46"/>
  <c r="C167" i="46" s="1"/>
  <c r="D138" i="46"/>
  <c r="D161" i="46" s="1"/>
  <c r="D140" i="46"/>
  <c r="I135" i="46"/>
  <c r="G127" i="46"/>
  <c r="G160" i="46" s="1"/>
  <c r="G129" i="46"/>
  <c r="G132" i="46" s="1"/>
  <c r="G167" i="46" s="1"/>
  <c r="D141" i="46"/>
  <c r="D118" i="46"/>
  <c r="D116" i="46"/>
  <c r="D159" i="46" s="1"/>
  <c r="C143" i="46"/>
  <c r="C168" i="46" s="1"/>
  <c r="G107" i="46"/>
  <c r="G110" i="46" s="1"/>
  <c r="G165" i="46" s="1"/>
  <c r="G105" i="46"/>
  <c r="G158" i="46" s="1"/>
  <c r="E147" i="46"/>
  <c r="E152" i="46" s="1"/>
  <c r="E136" i="46"/>
  <c r="E141" i="46" s="1"/>
  <c r="E103" i="46"/>
  <c r="E108" i="46" s="1"/>
  <c r="E125" i="46"/>
  <c r="E130" i="46" s="1"/>
  <c r="E114" i="46"/>
  <c r="E119" i="46" s="1"/>
  <c r="C121" i="46"/>
  <c r="C166" i="46" s="1"/>
  <c r="I79" i="46"/>
  <c r="C110" i="46"/>
  <c r="C165" i="46" s="1"/>
  <c r="E66" i="46"/>
  <c r="E72" i="46" s="1"/>
  <c r="E69" i="46"/>
  <c r="D119" i="46"/>
  <c r="D152" i="46"/>
  <c r="H138" i="46"/>
  <c r="H161" i="46" s="1"/>
  <c r="H141" i="46"/>
  <c r="H143" i="46" s="1"/>
  <c r="H168" i="46" s="1"/>
  <c r="F107" i="46"/>
  <c r="D129" i="46"/>
  <c r="D127" i="46"/>
  <c r="D160" i="46" s="1"/>
  <c r="I70" i="46"/>
  <c r="I80" i="46"/>
  <c r="D81" i="46"/>
  <c r="G138" i="46"/>
  <c r="G161" i="46" s="1"/>
  <c r="G140" i="46"/>
  <c r="G143" i="46" s="1"/>
  <c r="G168" i="46" s="1"/>
  <c r="C81" i="46"/>
  <c r="D129" i="45"/>
  <c r="D127" i="45"/>
  <c r="D160" i="45" s="1"/>
  <c r="D107" i="45"/>
  <c r="D105" i="45"/>
  <c r="D158" i="45" s="1"/>
  <c r="C116" i="45"/>
  <c r="C159" i="45" s="1"/>
  <c r="C118" i="45"/>
  <c r="C149" i="45"/>
  <c r="C162" i="45" s="1"/>
  <c r="C151" i="45"/>
  <c r="D119" i="45"/>
  <c r="C78" i="45"/>
  <c r="G118" i="45"/>
  <c r="G121" i="45" s="1"/>
  <c r="G166" i="45" s="1"/>
  <c r="G116" i="45"/>
  <c r="G159" i="45" s="1"/>
  <c r="G129" i="45"/>
  <c r="G132" i="45" s="1"/>
  <c r="G167" i="45" s="1"/>
  <c r="G127" i="45"/>
  <c r="G160" i="45" s="1"/>
  <c r="D116" i="45"/>
  <c r="D159" i="45" s="1"/>
  <c r="D118" i="45"/>
  <c r="D138" i="45"/>
  <c r="D161" i="45" s="1"/>
  <c r="D140" i="45"/>
  <c r="C105" i="45"/>
  <c r="C158" i="45" s="1"/>
  <c r="C107" i="45"/>
  <c r="F66" i="45"/>
  <c r="F72" i="45" s="1"/>
  <c r="F69" i="45"/>
  <c r="F78" i="45" s="1"/>
  <c r="F81" i="45" s="1"/>
  <c r="E125" i="45"/>
  <c r="E130" i="45" s="1"/>
  <c r="E114" i="45"/>
  <c r="E119" i="45" s="1"/>
  <c r="E147" i="45"/>
  <c r="E152" i="45" s="1"/>
  <c r="E136" i="45"/>
  <c r="E141" i="45" s="1"/>
  <c r="E103" i="45"/>
  <c r="E108" i="45" s="1"/>
  <c r="I80" i="45"/>
  <c r="D130" i="45"/>
  <c r="G149" i="45"/>
  <c r="G162" i="45" s="1"/>
  <c r="G152" i="45"/>
  <c r="G154" i="45" s="1"/>
  <c r="G169" i="45" s="1"/>
  <c r="C138" i="45"/>
  <c r="C161" i="45" s="1"/>
  <c r="C140" i="45"/>
  <c r="F124" i="45"/>
  <c r="F113" i="45"/>
  <c r="F135" i="45"/>
  <c r="F102" i="45"/>
  <c r="F51" i="45"/>
  <c r="F125" i="45"/>
  <c r="F130" i="45" s="1"/>
  <c r="F147" i="45"/>
  <c r="F136" i="45"/>
  <c r="F141" i="45" s="1"/>
  <c r="F103" i="45"/>
  <c r="F108" i="45" s="1"/>
  <c r="F114" i="45"/>
  <c r="F119" i="45" s="1"/>
  <c r="I71" i="45"/>
  <c r="D141" i="45"/>
  <c r="G105" i="45"/>
  <c r="G158" i="45" s="1"/>
  <c r="G107" i="45"/>
  <c r="G110" i="45" s="1"/>
  <c r="G165" i="45" s="1"/>
  <c r="E135" i="45"/>
  <c r="E51" i="45"/>
  <c r="E146" i="45"/>
  <c r="E124" i="45"/>
  <c r="E113" i="45"/>
  <c r="E102" i="45"/>
  <c r="I102" i="45" s="1"/>
  <c r="D151" i="45"/>
  <c r="D149" i="45"/>
  <c r="D162" i="45" s="1"/>
  <c r="I79" i="45"/>
  <c r="C129" i="45"/>
  <c r="C127" i="45"/>
  <c r="C160" i="45" s="1"/>
  <c r="D120" i="45"/>
  <c r="I120" i="45" s="1"/>
  <c r="I115" i="45"/>
  <c r="D108" i="45"/>
  <c r="D152" i="45"/>
  <c r="G138" i="45"/>
  <c r="G161" i="45" s="1"/>
  <c r="G140" i="45"/>
  <c r="G143" i="45" s="1"/>
  <c r="G168" i="45" s="1"/>
  <c r="E69" i="45"/>
  <c r="E78" i="45" s="1"/>
  <c r="E81" i="45" s="1"/>
  <c r="E66" i="45"/>
  <c r="E72" i="45" s="1"/>
  <c r="C110" i="44"/>
  <c r="C165" i="44" s="1"/>
  <c r="G105" i="44"/>
  <c r="G158" i="44" s="1"/>
  <c r="G107" i="44"/>
  <c r="G110" i="44" s="1"/>
  <c r="G165" i="44" s="1"/>
  <c r="G129" i="44"/>
  <c r="G132" i="44" s="1"/>
  <c r="G167" i="44" s="1"/>
  <c r="G127" i="44"/>
  <c r="G160" i="44" s="1"/>
  <c r="D80" i="44"/>
  <c r="I80" i="44" s="1"/>
  <c r="I71" i="44"/>
  <c r="G149" i="44"/>
  <c r="G162" i="44" s="1"/>
  <c r="G152" i="44"/>
  <c r="G154" i="44" s="1"/>
  <c r="G169" i="44" s="1"/>
  <c r="C121" i="44"/>
  <c r="C166" i="44" s="1"/>
  <c r="E135" i="44"/>
  <c r="E102" i="44"/>
  <c r="E51" i="44"/>
  <c r="E146" i="44"/>
  <c r="E124" i="44"/>
  <c r="E113" i="44"/>
  <c r="C132" i="44"/>
  <c r="C167" i="44" s="1"/>
  <c r="F51" i="44"/>
  <c r="F124" i="44"/>
  <c r="F113" i="44"/>
  <c r="F135" i="44"/>
  <c r="F102" i="44"/>
  <c r="C154" i="44"/>
  <c r="C169" i="44" s="1"/>
  <c r="E125" i="44"/>
  <c r="E130" i="44" s="1"/>
  <c r="E114" i="44"/>
  <c r="E119" i="44" s="1"/>
  <c r="E147" i="44"/>
  <c r="E152" i="44" s="1"/>
  <c r="E136" i="44"/>
  <c r="E141" i="44" s="1"/>
  <c r="E103" i="44"/>
  <c r="E108" i="44" s="1"/>
  <c r="F125" i="44"/>
  <c r="F130" i="44" s="1"/>
  <c r="F114" i="44"/>
  <c r="F119" i="44" s="1"/>
  <c r="F147" i="44"/>
  <c r="F136" i="44"/>
  <c r="F141" i="44" s="1"/>
  <c r="F103" i="44"/>
  <c r="F108" i="44" s="1"/>
  <c r="E69" i="44"/>
  <c r="E78" i="44" s="1"/>
  <c r="E81" i="44" s="1"/>
  <c r="E66" i="44"/>
  <c r="E72" i="44" s="1"/>
  <c r="I70" i="44"/>
  <c r="D79" i="44"/>
  <c r="I79" i="44" s="1"/>
  <c r="G138" i="44"/>
  <c r="G161" i="44" s="1"/>
  <c r="G140" i="44"/>
  <c r="G143" i="44" s="1"/>
  <c r="G168" i="44" s="1"/>
  <c r="D66" i="44"/>
  <c r="D72" i="44" s="1"/>
  <c r="D69" i="44"/>
  <c r="F69" i="44"/>
  <c r="F78" i="44" s="1"/>
  <c r="F81" i="44" s="1"/>
  <c r="F66" i="44"/>
  <c r="F72" i="44" s="1"/>
  <c r="C81" i="44"/>
  <c r="D147" i="44"/>
  <c r="D136" i="44"/>
  <c r="D103" i="44"/>
  <c r="D125" i="44"/>
  <c r="D114" i="44"/>
  <c r="G118" i="44"/>
  <c r="G121" i="44" s="1"/>
  <c r="G166" i="44" s="1"/>
  <c r="G116" i="44"/>
  <c r="G159" i="44" s="1"/>
  <c r="D115" i="44"/>
  <c r="D148" i="44"/>
  <c r="I148" i="44" s="1"/>
  <c r="C143" i="44"/>
  <c r="C168" i="44" s="1"/>
  <c r="D135" i="44"/>
  <c r="D102" i="44"/>
  <c r="D146" i="44"/>
  <c r="D124" i="44"/>
  <c r="D113" i="44"/>
  <c r="D51" i="44"/>
  <c r="I139" i="39"/>
  <c r="D6" i="43" s="1"/>
  <c r="J6" i="43" s="1"/>
  <c r="I128" i="39"/>
  <c r="D6" i="42" s="1"/>
  <c r="J6" i="42" s="1"/>
  <c r="I123" i="39"/>
  <c r="I117" i="39"/>
  <c r="D6" i="41" s="1"/>
  <c r="J6" i="41" s="1"/>
  <c r="I112" i="39"/>
  <c r="I95" i="39"/>
  <c r="D6" i="37" s="1"/>
  <c r="J6" i="37" s="1"/>
  <c r="I90" i="39"/>
  <c r="C37" i="39"/>
  <c r="G23" i="39"/>
  <c r="G28" i="39" s="1"/>
  <c r="D23" i="39"/>
  <c r="F22" i="39"/>
  <c r="F21" i="39"/>
  <c r="F20" i="39"/>
  <c r="H13" i="39"/>
  <c r="H14" i="39" s="1"/>
  <c r="G13" i="39"/>
  <c r="G14" i="39" s="1"/>
  <c r="F13" i="39"/>
  <c r="F14" i="39" s="1"/>
  <c r="E13" i="39"/>
  <c r="E14" i="39" s="1"/>
  <c r="D13" i="39"/>
  <c r="D14" i="39" s="1"/>
  <c r="C13" i="39"/>
  <c r="C14" i="39" s="1"/>
  <c r="H9" i="39"/>
  <c r="G9" i="39"/>
  <c r="E9" i="39"/>
  <c r="D9" i="39"/>
  <c r="I5" i="39"/>
  <c r="H5" i="39"/>
  <c r="G5" i="39"/>
  <c r="F5" i="39"/>
  <c r="E5" i="39"/>
  <c r="D5" i="39"/>
  <c r="C5" i="39"/>
  <c r="B5" i="39"/>
  <c r="F110" i="47" l="1"/>
  <c r="F165" i="47" s="1"/>
  <c r="I147" i="46"/>
  <c r="I108" i="45"/>
  <c r="I136" i="45"/>
  <c r="F121" i="47"/>
  <c r="F166" i="47" s="1"/>
  <c r="G17" i="39"/>
  <c r="G31" i="39" s="1"/>
  <c r="E17" i="39"/>
  <c r="E31" i="39" s="1"/>
  <c r="F143" i="47"/>
  <c r="F168" i="47" s="1"/>
  <c r="E154" i="47"/>
  <c r="E169" i="47" s="1"/>
  <c r="E138" i="47"/>
  <c r="E161" i="47" s="1"/>
  <c r="E121" i="47"/>
  <c r="E166" i="47" s="1"/>
  <c r="F132" i="46"/>
  <c r="F167" i="46" s="1"/>
  <c r="F110" i="46"/>
  <c r="F165" i="46" s="1"/>
  <c r="I119" i="46"/>
  <c r="D110" i="46"/>
  <c r="D165" i="46" s="1"/>
  <c r="I114" i="46"/>
  <c r="D121" i="46"/>
  <c r="D166" i="46" s="1"/>
  <c r="D154" i="46"/>
  <c r="D169" i="46" s="1"/>
  <c r="D143" i="46"/>
  <c r="D168" i="46" s="1"/>
  <c r="I103" i="46"/>
  <c r="F116" i="46"/>
  <c r="F159" i="46" s="1"/>
  <c r="F143" i="46"/>
  <c r="F168" i="46" s="1"/>
  <c r="I124" i="45"/>
  <c r="D154" i="45"/>
  <c r="D169" i="45" s="1"/>
  <c r="I103" i="45"/>
  <c r="D143" i="45"/>
  <c r="D168" i="45" s="1"/>
  <c r="I141" i="45"/>
  <c r="D138" i="47"/>
  <c r="D161" i="47" s="1"/>
  <c r="D140" i="47"/>
  <c r="I135" i="47"/>
  <c r="D78" i="47"/>
  <c r="I69" i="47"/>
  <c r="E143" i="47"/>
  <c r="E168" i="47" s="1"/>
  <c r="I125" i="47"/>
  <c r="D130" i="47"/>
  <c r="I130" i="47" s="1"/>
  <c r="D116" i="47"/>
  <c r="D159" i="47" s="1"/>
  <c r="D118" i="47"/>
  <c r="I113" i="47"/>
  <c r="D105" i="47"/>
  <c r="D158" i="47" s="1"/>
  <c r="D107" i="47"/>
  <c r="I102" i="47"/>
  <c r="E127" i="47"/>
  <c r="E160" i="47" s="1"/>
  <c r="F105" i="47"/>
  <c r="F158" i="47" s="1"/>
  <c r="D120" i="47"/>
  <c r="I120" i="47" s="1"/>
  <c r="I115" i="47"/>
  <c r="F116" i="47"/>
  <c r="F159" i="47" s="1"/>
  <c r="F152" i="47"/>
  <c r="F154" i="47" s="1"/>
  <c r="F169" i="47" s="1"/>
  <c r="F149" i="47"/>
  <c r="F162" i="47" s="1"/>
  <c r="D151" i="47"/>
  <c r="D149" i="47"/>
  <c r="D162" i="47" s="1"/>
  <c r="I146" i="47"/>
  <c r="D108" i="47"/>
  <c r="I108" i="47" s="1"/>
  <c r="I103" i="47"/>
  <c r="D129" i="47"/>
  <c r="D127" i="47"/>
  <c r="D160" i="47" s="1"/>
  <c r="I124" i="47"/>
  <c r="E105" i="47"/>
  <c r="E158" i="47" s="1"/>
  <c r="D141" i="47"/>
  <c r="I141" i="47" s="1"/>
  <c r="I136" i="47"/>
  <c r="E110" i="47"/>
  <c r="E165" i="47" s="1"/>
  <c r="I114" i="47"/>
  <c r="D119" i="47"/>
  <c r="I119" i="47" s="1"/>
  <c r="D152" i="47"/>
  <c r="I152" i="47" s="1"/>
  <c r="I147" i="47"/>
  <c r="F127" i="47"/>
  <c r="F160" i="47" s="1"/>
  <c r="E132" i="47"/>
  <c r="E167" i="47" s="1"/>
  <c r="E116" i="47"/>
  <c r="E159" i="47" s="1"/>
  <c r="I136" i="46"/>
  <c r="F152" i="46"/>
  <c r="F154" i="46" s="1"/>
  <c r="F169" i="46" s="1"/>
  <c r="F149" i="46"/>
  <c r="F162" i="46" s="1"/>
  <c r="E116" i="46"/>
  <c r="E159" i="46" s="1"/>
  <c r="I159" i="46" s="1"/>
  <c r="E118" i="46"/>
  <c r="E140" i="46"/>
  <c r="E143" i="46" s="1"/>
  <c r="E168" i="46" s="1"/>
  <c r="I168" i="46" s="1"/>
  <c r="E138" i="46"/>
  <c r="E161" i="46" s="1"/>
  <c r="I161" i="46" s="1"/>
  <c r="E78" i="46"/>
  <c r="I69" i="46"/>
  <c r="F105" i="46"/>
  <c r="F158" i="46" s="1"/>
  <c r="I141" i="46"/>
  <c r="I108" i="46"/>
  <c r="F138" i="46"/>
  <c r="F161" i="46" s="1"/>
  <c r="I125" i="46"/>
  <c r="E129" i="46"/>
  <c r="E132" i="46" s="1"/>
  <c r="E167" i="46" s="1"/>
  <c r="E127" i="46"/>
  <c r="E160" i="46" s="1"/>
  <c r="I124" i="46"/>
  <c r="F121" i="46"/>
  <c r="F166" i="46" s="1"/>
  <c r="I130" i="46"/>
  <c r="E151" i="46"/>
  <c r="E154" i="46" s="1"/>
  <c r="E169" i="46" s="1"/>
  <c r="E149" i="46"/>
  <c r="E162" i="46" s="1"/>
  <c r="I146" i="46"/>
  <c r="D132" i="46"/>
  <c r="D167" i="46" s="1"/>
  <c r="I167" i="46" s="1"/>
  <c r="F127" i="46"/>
  <c r="F160" i="46" s="1"/>
  <c r="E105" i="46"/>
  <c r="E158" i="46" s="1"/>
  <c r="E107" i="46"/>
  <c r="E110" i="46" s="1"/>
  <c r="E165" i="46" s="1"/>
  <c r="I165" i="46" s="1"/>
  <c r="E118" i="45"/>
  <c r="E121" i="45" s="1"/>
  <c r="E166" i="45" s="1"/>
  <c r="E116" i="45"/>
  <c r="E159" i="45" s="1"/>
  <c r="E140" i="45"/>
  <c r="E143" i="45" s="1"/>
  <c r="E168" i="45" s="1"/>
  <c r="E138" i="45"/>
  <c r="E161" i="45" s="1"/>
  <c r="I161" i="45" s="1"/>
  <c r="F105" i="45"/>
  <c r="F158" i="45" s="1"/>
  <c r="F107" i="45"/>
  <c r="F110" i="45" s="1"/>
  <c r="F165" i="45" s="1"/>
  <c r="C143" i="45"/>
  <c r="C168" i="45" s="1"/>
  <c r="D121" i="45"/>
  <c r="D166" i="45" s="1"/>
  <c r="I119" i="45"/>
  <c r="E127" i="45"/>
  <c r="E160" i="45" s="1"/>
  <c r="E129" i="45"/>
  <c r="E132" i="45" s="1"/>
  <c r="E167" i="45" s="1"/>
  <c r="F152" i="45"/>
  <c r="F154" i="45" s="1"/>
  <c r="F169" i="45" s="1"/>
  <c r="F149" i="45"/>
  <c r="F162" i="45" s="1"/>
  <c r="F140" i="45"/>
  <c r="F143" i="45" s="1"/>
  <c r="F168" i="45" s="1"/>
  <c r="F138" i="45"/>
  <c r="F161" i="45" s="1"/>
  <c r="I135" i="45"/>
  <c r="I130" i="45"/>
  <c r="I114" i="45"/>
  <c r="C121" i="45"/>
  <c r="C166" i="45" s="1"/>
  <c r="D110" i="45"/>
  <c r="D165" i="45" s="1"/>
  <c r="F118" i="45"/>
  <c r="F121" i="45" s="1"/>
  <c r="F166" i="45" s="1"/>
  <c r="F116" i="45"/>
  <c r="F159" i="45" s="1"/>
  <c r="I125" i="45"/>
  <c r="C81" i="45"/>
  <c r="I78" i="45"/>
  <c r="C154" i="45"/>
  <c r="C169" i="45" s="1"/>
  <c r="I113" i="45"/>
  <c r="E151" i="45"/>
  <c r="E154" i="45" s="1"/>
  <c r="E169" i="45" s="1"/>
  <c r="E149" i="45"/>
  <c r="E162" i="45" s="1"/>
  <c r="I162" i="45" s="1"/>
  <c r="I147" i="45"/>
  <c r="C132" i="45"/>
  <c r="C167" i="45" s="1"/>
  <c r="E107" i="45"/>
  <c r="E110" i="45" s="1"/>
  <c r="E165" i="45" s="1"/>
  <c r="E105" i="45"/>
  <c r="E158" i="45" s="1"/>
  <c r="I158" i="45" s="1"/>
  <c r="F127" i="45"/>
  <c r="F160" i="45" s="1"/>
  <c r="F129" i="45"/>
  <c r="F132" i="45" s="1"/>
  <c r="F167" i="45" s="1"/>
  <c r="C110" i="45"/>
  <c r="C165" i="45" s="1"/>
  <c r="I69" i="45"/>
  <c r="I146" i="45"/>
  <c r="D132" i="45"/>
  <c r="D167" i="45" s="1"/>
  <c r="D141" i="44"/>
  <c r="I141" i="44" s="1"/>
  <c r="I136" i="44"/>
  <c r="D152" i="44"/>
  <c r="I147" i="44"/>
  <c r="D116" i="44"/>
  <c r="D159" i="44" s="1"/>
  <c r="D118" i="44"/>
  <c r="I113" i="44"/>
  <c r="D138" i="44"/>
  <c r="D161" i="44" s="1"/>
  <c r="D140" i="44"/>
  <c r="I135" i="44"/>
  <c r="D120" i="44"/>
  <c r="I120" i="44" s="1"/>
  <c r="I115" i="44"/>
  <c r="I125" i="44"/>
  <c r="D130" i="44"/>
  <c r="I130" i="44" s="1"/>
  <c r="F118" i="44"/>
  <c r="F121" i="44" s="1"/>
  <c r="F166" i="44" s="1"/>
  <c r="F116" i="44"/>
  <c r="F159" i="44" s="1"/>
  <c r="D129" i="44"/>
  <c r="D127" i="44"/>
  <c r="D160" i="44" s="1"/>
  <c r="I124" i="44"/>
  <c r="D108" i="44"/>
  <c r="I108" i="44" s="1"/>
  <c r="I103" i="44"/>
  <c r="D78" i="44"/>
  <c r="I69" i="44"/>
  <c r="F127" i="44"/>
  <c r="F160" i="44" s="1"/>
  <c r="F129" i="44"/>
  <c r="F132" i="44" s="1"/>
  <c r="F167" i="44" s="1"/>
  <c r="D151" i="44"/>
  <c r="D149" i="44"/>
  <c r="D162" i="44" s="1"/>
  <c r="I146" i="44"/>
  <c r="F107" i="44"/>
  <c r="F110" i="44" s="1"/>
  <c r="F165" i="44" s="1"/>
  <c r="F105" i="44"/>
  <c r="F158" i="44" s="1"/>
  <c r="E116" i="44"/>
  <c r="E159" i="44" s="1"/>
  <c r="E118" i="44"/>
  <c r="E121" i="44" s="1"/>
  <c r="E166" i="44" s="1"/>
  <c r="E107" i="44"/>
  <c r="E110" i="44" s="1"/>
  <c r="E165" i="44" s="1"/>
  <c r="E105" i="44"/>
  <c r="E158" i="44" s="1"/>
  <c r="D105" i="44"/>
  <c r="D158" i="44" s="1"/>
  <c r="D107" i="44"/>
  <c r="I102" i="44"/>
  <c r="I114" i="44"/>
  <c r="D119" i="44"/>
  <c r="I119" i="44" s="1"/>
  <c r="F140" i="44"/>
  <c r="F143" i="44" s="1"/>
  <c r="F168" i="44" s="1"/>
  <c r="F138" i="44"/>
  <c r="F161" i="44" s="1"/>
  <c r="E127" i="44"/>
  <c r="E160" i="44" s="1"/>
  <c r="E129" i="44"/>
  <c r="E132" i="44" s="1"/>
  <c r="E167" i="44" s="1"/>
  <c r="E140" i="44"/>
  <c r="E143" i="44" s="1"/>
  <c r="E168" i="44" s="1"/>
  <c r="E138" i="44"/>
  <c r="E161" i="44" s="1"/>
  <c r="F152" i="44"/>
  <c r="F154" i="44" s="1"/>
  <c r="F169" i="44" s="1"/>
  <c r="F149" i="44"/>
  <c r="F162" i="44" s="1"/>
  <c r="E151" i="44"/>
  <c r="E154" i="44" s="1"/>
  <c r="E169" i="44" s="1"/>
  <c r="E149" i="44"/>
  <c r="E162" i="44" s="1"/>
  <c r="G34" i="39"/>
  <c r="F34" i="30" s="1"/>
  <c r="D17" i="39"/>
  <c r="D31" i="39" s="1"/>
  <c r="F9" i="39"/>
  <c r="F17" i="39" s="1"/>
  <c r="F31" i="39" s="1"/>
  <c r="B9" i="39"/>
  <c r="H17" i="39"/>
  <c r="H31" i="39" s="1"/>
  <c r="H33" i="39" s="1"/>
  <c r="G33" i="30" s="1"/>
  <c r="C9" i="39"/>
  <c r="C17" i="39" s="1"/>
  <c r="C31" i="39" s="1"/>
  <c r="C32" i="39" s="1"/>
  <c r="B32" i="30" s="1"/>
  <c r="D28" i="39"/>
  <c r="D27" i="39"/>
  <c r="D26" i="39"/>
  <c r="F23" i="39"/>
  <c r="F26" i="39" s="1"/>
  <c r="G26" i="39"/>
  <c r="G32" i="39" s="1"/>
  <c r="F32" i="30" s="1"/>
  <c r="G27" i="39"/>
  <c r="I139" i="38"/>
  <c r="D5" i="43" s="1"/>
  <c r="I128" i="38"/>
  <c r="D5" i="42" s="1"/>
  <c r="I123" i="38"/>
  <c r="I117" i="38"/>
  <c r="D5" i="41" s="1"/>
  <c r="I112" i="38"/>
  <c r="I95" i="38"/>
  <c r="D5" i="37" s="1"/>
  <c r="J5" i="37" s="1"/>
  <c r="I90" i="38"/>
  <c r="G23" i="38"/>
  <c r="G28" i="38" s="1"/>
  <c r="D23" i="38"/>
  <c r="D28" i="38" s="1"/>
  <c r="F22" i="38"/>
  <c r="F21" i="38"/>
  <c r="F20" i="38"/>
  <c r="H13" i="38"/>
  <c r="H14" i="38" s="1"/>
  <c r="G13" i="38"/>
  <c r="G14" i="38" s="1"/>
  <c r="F13" i="38"/>
  <c r="F14" i="38" s="1"/>
  <c r="E13" i="38"/>
  <c r="E14" i="38" s="1"/>
  <c r="D13" i="38"/>
  <c r="D14" i="38" s="1"/>
  <c r="C13" i="38"/>
  <c r="C14" i="38" s="1"/>
  <c r="H9" i="38"/>
  <c r="G9" i="38"/>
  <c r="C9" i="38"/>
  <c r="E9" i="38"/>
  <c r="D9" i="38"/>
  <c r="I5" i="38"/>
  <c r="H5" i="38"/>
  <c r="G5" i="38"/>
  <c r="F5" i="38"/>
  <c r="E5" i="38"/>
  <c r="D5" i="38"/>
  <c r="C5" i="38"/>
  <c r="B5" i="38"/>
  <c r="I153" i="33"/>
  <c r="D4" i="43" s="1"/>
  <c r="J4" i="43" s="1"/>
  <c r="I142" i="33"/>
  <c r="J4" i="42" s="1"/>
  <c r="I137" i="33"/>
  <c r="I126" i="33"/>
  <c r="I109" i="33"/>
  <c r="J4" i="37" s="1"/>
  <c r="I104" i="33"/>
  <c r="H17" i="38" l="1"/>
  <c r="H31" i="38" s="1"/>
  <c r="H33" i="38" s="1"/>
  <c r="G28" i="30" s="1"/>
  <c r="I161" i="47"/>
  <c r="F28" i="39"/>
  <c r="I107" i="45"/>
  <c r="G33" i="39"/>
  <c r="F33" i="30" s="1"/>
  <c r="D17" i="38"/>
  <c r="D31" i="38" s="1"/>
  <c r="I160" i="47"/>
  <c r="I162" i="47"/>
  <c r="I158" i="46"/>
  <c r="I162" i="46"/>
  <c r="I129" i="46"/>
  <c r="I169" i="46"/>
  <c r="I107" i="46"/>
  <c r="I160" i="46"/>
  <c r="I151" i="46"/>
  <c r="I159" i="45"/>
  <c r="I151" i="45"/>
  <c r="I152" i="45"/>
  <c r="I160" i="45"/>
  <c r="I158" i="44"/>
  <c r="D121" i="47"/>
  <c r="D166" i="47" s="1"/>
  <c r="I166" i="47" s="1"/>
  <c r="I118" i="47"/>
  <c r="D132" i="47"/>
  <c r="D167" i="47" s="1"/>
  <c r="I167" i="47" s="1"/>
  <c r="I129" i="47"/>
  <c r="D110" i="47"/>
  <c r="D165" i="47" s="1"/>
  <c r="I165" i="47" s="1"/>
  <c r="I107" i="47"/>
  <c r="I159" i="47"/>
  <c r="D143" i="47"/>
  <c r="D168" i="47" s="1"/>
  <c r="I168" i="47" s="1"/>
  <c r="I140" i="47"/>
  <c r="D154" i="47"/>
  <c r="D169" i="47" s="1"/>
  <c r="I169" i="47" s="1"/>
  <c r="I151" i="47"/>
  <c r="I158" i="47"/>
  <c r="D81" i="47"/>
  <c r="I78" i="47"/>
  <c r="I152" i="46"/>
  <c r="E81" i="46"/>
  <c r="I78" i="46"/>
  <c r="I140" i="46"/>
  <c r="E121" i="46"/>
  <c r="E166" i="46" s="1"/>
  <c r="I166" i="46" s="1"/>
  <c r="I118" i="46"/>
  <c r="I140" i="45"/>
  <c r="I129" i="45"/>
  <c r="I166" i="45"/>
  <c r="I167" i="45"/>
  <c r="I165" i="45"/>
  <c r="I169" i="45"/>
  <c r="I118" i="45"/>
  <c r="I168" i="45"/>
  <c r="I161" i="44"/>
  <c r="D110" i="44"/>
  <c r="D165" i="44" s="1"/>
  <c r="I165" i="44" s="1"/>
  <c r="I107" i="44"/>
  <c r="I152" i="44"/>
  <c r="I162" i="44"/>
  <c r="D81" i="44"/>
  <c r="I78" i="44"/>
  <c r="I160" i="44"/>
  <c r="D121" i="44"/>
  <c r="D166" i="44" s="1"/>
  <c r="I166" i="44" s="1"/>
  <c r="I118" i="44"/>
  <c r="D154" i="44"/>
  <c r="D169" i="44" s="1"/>
  <c r="I169" i="44" s="1"/>
  <c r="I151" i="44"/>
  <c r="D132" i="44"/>
  <c r="D167" i="44" s="1"/>
  <c r="I167" i="44" s="1"/>
  <c r="I129" i="44"/>
  <c r="D143" i="44"/>
  <c r="D168" i="44" s="1"/>
  <c r="I168" i="44" s="1"/>
  <c r="I140" i="44"/>
  <c r="I159" i="44"/>
  <c r="C17" i="38"/>
  <c r="C31" i="38" s="1"/>
  <c r="C32" i="38" s="1"/>
  <c r="B27" i="30" s="1"/>
  <c r="J5" i="43"/>
  <c r="D7" i="43"/>
  <c r="J10" i="37"/>
  <c r="J7" i="37"/>
  <c r="J5" i="41"/>
  <c r="J5" i="42"/>
  <c r="D7" i="42"/>
  <c r="G49" i="39"/>
  <c r="G38" i="39"/>
  <c r="G50" i="39"/>
  <c r="G56" i="39" s="1"/>
  <c r="G65" i="39" s="1"/>
  <c r="G39" i="39"/>
  <c r="D7" i="37"/>
  <c r="E28" i="39"/>
  <c r="E34" i="39" s="1"/>
  <c r="D34" i="30" s="1"/>
  <c r="E26" i="39"/>
  <c r="E32" i="39" s="1"/>
  <c r="D32" i="30" s="1"/>
  <c r="E27" i="39"/>
  <c r="E33" i="39" s="1"/>
  <c r="D33" i="30" s="1"/>
  <c r="F27" i="39"/>
  <c r="H50" i="39"/>
  <c r="H39" i="39"/>
  <c r="F34" i="39"/>
  <c r="E34" i="30" s="1"/>
  <c r="F33" i="39"/>
  <c r="E33" i="30" s="1"/>
  <c r="F32" i="39"/>
  <c r="E32" i="30" s="1"/>
  <c r="G51" i="39"/>
  <c r="G57" i="39" s="1"/>
  <c r="G66" i="39" s="1"/>
  <c r="G40" i="39"/>
  <c r="C49" i="39"/>
  <c r="C38" i="39"/>
  <c r="D34" i="39"/>
  <c r="C34" i="30" s="1"/>
  <c r="D33" i="39"/>
  <c r="C33" i="30" s="1"/>
  <c r="D32" i="39"/>
  <c r="C32" i="30" s="1"/>
  <c r="F9" i="38"/>
  <c r="F17" i="38" s="1"/>
  <c r="F31" i="38" s="1"/>
  <c r="E17" i="38"/>
  <c r="E31" i="38" s="1"/>
  <c r="G17" i="38"/>
  <c r="G31" i="38" s="1"/>
  <c r="D34" i="38"/>
  <c r="C29" i="30" s="1"/>
  <c r="C49" i="38"/>
  <c r="H50" i="38"/>
  <c r="H39" i="38"/>
  <c r="B9" i="38"/>
  <c r="F23" i="38"/>
  <c r="F26" i="38" s="1"/>
  <c r="D26" i="38"/>
  <c r="D27" i="38"/>
  <c r="D33" i="38" s="1"/>
  <c r="C28" i="30" s="1"/>
  <c r="G26" i="38"/>
  <c r="G27" i="38"/>
  <c r="I131" i="33"/>
  <c r="J4" i="41" s="1"/>
  <c r="D7" i="41" l="1"/>
  <c r="D32" i="38"/>
  <c r="C27" i="30" s="1"/>
  <c r="F32" i="38"/>
  <c r="E27" i="30" s="1"/>
  <c r="C38" i="38"/>
  <c r="C37" i="38" s="1"/>
  <c r="F27" i="38"/>
  <c r="F33" i="38" s="1"/>
  <c r="E28" i="30" s="1"/>
  <c r="J10" i="42"/>
  <c r="J7" i="42"/>
  <c r="J10" i="41"/>
  <c r="J7" i="41"/>
  <c r="J10" i="43"/>
  <c r="J7" i="43"/>
  <c r="D49" i="39"/>
  <c r="D38" i="39"/>
  <c r="D51" i="39"/>
  <c r="D57" i="39" s="1"/>
  <c r="D40" i="39"/>
  <c r="C55" i="39"/>
  <c r="C52" i="39"/>
  <c r="C58" i="39" s="1"/>
  <c r="F50" i="39"/>
  <c r="F56" i="39" s="1"/>
  <c r="F65" i="39" s="1"/>
  <c r="F39" i="39"/>
  <c r="H133" i="39"/>
  <c r="H122" i="39"/>
  <c r="H111" i="39"/>
  <c r="H100" i="39"/>
  <c r="H89" i="39"/>
  <c r="H37" i="39"/>
  <c r="E49" i="39"/>
  <c r="E38" i="39"/>
  <c r="D50" i="39"/>
  <c r="D56" i="39" s="1"/>
  <c r="D39" i="39"/>
  <c r="C132" i="39"/>
  <c r="C121" i="39"/>
  <c r="C110" i="39"/>
  <c r="C99" i="39"/>
  <c r="C88" i="39"/>
  <c r="F49" i="39"/>
  <c r="F38" i="39"/>
  <c r="F51" i="39"/>
  <c r="F57" i="39" s="1"/>
  <c r="F66" i="39" s="1"/>
  <c r="F40" i="39"/>
  <c r="H52" i="39"/>
  <c r="H58" i="39" s="1"/>
  <c r="H56" i="39"/>
  <c r="H65" i="39" s="1"/>
  <c r="E50" i="39"/>
  <c r="E56" i="39" s="1"/>
  <c r="E65" i="39" s="1"/>
  <c r="E39" i="39"/>
  <c r="E51" i="39"/>
  <c r="E57" i="39" s="1"/>
  <c r="E66" i="39" s="1"/>
  <c r="E40" i="39"/>
  <c r="G133" i="39"/>
  <c r="G122" i="39"/>
  <c r="G127" i="39" s="1"/>
  <c r="G111" i="39"/>
  <c r="G116" i="39" s="1"/>
  <c r="G100" i="39"/>
  <c r="G105" i="39" s="1"/>
  <c r="G89" i="39"/>
  <c r="G94" i="39" s="1"/>
  <c r="G121" i="39"/>
  <c r="G110" i="39"/>
  <c r="G99" i="39"/>
  <c r="G88" i="39"/>
  <c r="G37" i="39"/>
  <c r="G55" i="39"/>
  <c r="G64" i="39" s="1"/>
  <c r="G67" i="39" s="1"/>
  <c r="G52" i="39"/>
  <c r="G58" i="39" s="1"/>
  <c r="F50" i="38"/>
  <c r="F56" i="38" s="1"/>
  <c r="F65" i="38" s="1"/>
  <c r="D49" i="38"/>
  <c r="F49" i="38"/>
  <c r="C55" i="38"/>
  <c r="C52" i="38"/>
  <c r="C58" i="38" s="1"/>
  <c r="D51" i="38"/>
  <c r="D57" i="38" s="1"/>
  <c r="D40" i="38"/>
  <c r="E28" i="38"/>
  <c r="E34" i="38" s="1"/>
  <c r="D29" i="30" s="1"/>
  <c r="E26" i="38"/>
  <c r="E32" i="38" s="1"/>
  <c r="D27" i="30" s="1"/>
  <c r="F28" i="38"/>
  <c r="F34" i="38" s="1"/>
  <c r="E29" i="30" s="1"/>
  <c r="H133" i="38"/>
  <c r="H122" i="38"/>
  <c r="H111" i="38"/>
  <c r="H100" i="38"/>
  <c r="H89" i="38"/>
  <c r="H37" i="38"/>
  <c r="C121" i="38"/>
  <c r="C110" i="38"/>
  <c r="E27" i="38"/>
  <c r="E33" i="38" s="1"/>
  <c r="D28" i="30" s="1"/>
  <c r="H52" i="38"/>
  <c r="H58" i="38" s="1"/>
  <c r="H56" i="38"/>
  <c r="H65" i="38" s="1"/>
  <c r="D50" i="38"/>
  <c r="D56" i="38" s="1"/>
  <c r="D39" i="38"/>
  <c r="G34" i="38"/>
  <c r="F29" i="30" s="1"/>
  <c r="G33" i="38"/>
  <c r="F28" i="30" s="1"/>
  <c r="G32" i="38"/>
  <c r="F27" i="30" s="1"/>
  <c r="D38" i="38" l="1"/>
  <c r="F38" i="38"/>
  <c r="F110" i="38" s="1"/>
  <c r="C88" i="38"/>
  <c r="C132" i="38"/>
  <c r="C137" i="38" s="1"/>
  <c r="C99" i="38"/>
  <c r="C102" i="38" s="1"/>
  <c r="C145" i="38" s="1"/>
  <c r="F39" i="38"/>
  <c r="F133" i="38" s="1"/>
  <c r="G104" i="39"/>
  <c r="G107" i="39" s="1"/>
  <c r="G152" i="39" s="1"/>
  <c r="G102" i="39"/>
  <c r="G145" i="39" s="1"/>
  <c r="E133" i="39"/>
  <c r="E138" i="39" s="1"/>
  <c r="E122" i="39"/>
  <c r="E127" i="39" s="1"/>
  <c r="E111" i="39"/>
  <c r="E116" i="39" s="1"/>
  <c r="E100" i="39"/>
  <c r="E105" i="39" s="1"/>
  <c r="E89" i="39"/>
  <c r="E94" i="39" s="1"/>
  <c r="C93" i="39"/>
  <c r="C91" i="39"/>
  <c r="C144" i="39" s="1"/>
  <c r="G93" i="39"/>
  <c r="G96" i="39" s="1"/>
  <c r="G151" i="39" s="1"/>
  <c r="G91" i="39"/>
  <c r="G144" i="39" s="1"/>
  <c r="G115" i="39"/>
  <c r="G118" i="39" s="1"/>
  <c r="G153" i="39" s="1"/>
  <c r="G113" i="39"/>
  <c r="G146" i="39" s="1"/>
  <c r="G135" i="39"/>
  <c r="G148" i="39" s="1"/>
  <c r="G138" i="39"/>
  <c r="G140" i="39" s="1"/>
  <c r="G155" i="39" s="1"/>
  <c r="F55" i="39"/>
  <c r="F64" i="39" s="1"/>
  <c r="F67" i="39" s="1"/>
  <c r="F52" i="39"/>
  <c r="F58" i="39" s="1"/>
  <c r="C104" i="39"/>
  <c r="C102" i="39"/>
  <c r="C145" i="39" s="1"/>
  <c r="C126" i="39"/>
  <c r="C124" i="39"/>
  <c r="C147" i="39" s="1"/>
  <c r="D133" i="39"/>
  <c r="D122" i="39"/>
  <c r="D111" i="39"/>
  <c r="D100" i="39"/>
  <c r="D89" i="39"/>
  <c r="E132" i="39"/>
  <c r="E121" i="39"/>
  <c r="E110" i="39"/>
  <c r="E99" i="39"/>
  <c r="E88" i="39"/>
  <c r="E37" i="39"/>
  <c r="H105" i="39"/>
  <c r="H107" i="39" s="1"/>
  <c r="H152" i="39" s="1"/>
  <c r="H102" i="39"/>
  <c r="H145" i="39" s="1"/>
  <c r="H124" i="39"/>
  <c r="H147" i="39" s="1"/>
  <c r="H127" i="39"/>
  <c r="H129" i="39" s="1"/>
  <c r="H154" i="39" s="1"/>
  <c r="F133" i="39"/>
  <c r="F122" i="39"/>
  <c r="F127" i="39" s="1"/>
  <c r="F111" i="39"/>
  <c r="F116" i="39" s="1"/>
  <c r="F100" i="39"/>
  <c r="F105" i="39" s="1"/>
  <c r="F89" i="39"/>
  <c r="F94" i="39" s="1"/>
  <c r="D134" i="39"/>
  <c r="I134" i="39" s="1"/>
  <c r="D101" i="39"/>
  <c r="D132" i="39"/>
  <c r="D121" i="39"/>
  <c r="D37" i="39"/>
  <c r="D110" i="39"/>
  <c r="D99" i="39"/>
  <c r="D88" i="39"/>
  <c r="G126" i="39"/>
  <c r="G129" i="39" s="1"/>
  <c r="G154" i="39" s="1"/>
  <c r="G124" i="39"/>
  <c r="G147" i="39" s="1"/>
  <c r="F121" i="39"/>
  <c r="F37" i="39"/>
  <c r="F110" i="39"/>
  <c r="F99" i="39"/>
  <c r="F88" i="39"/>
  <c r="C115" i="39"/>
  <c r="C113" i="39"/>
  <c r="C146" i="39" s="1"/>
  <c r="C137" i="39"/>
  <c r="C135" i="39"/>
  <c r="C148" i="39" s="1"/>
  <c r="D65" i="39"/>
  <c r="I65" i="39" s="1"/>
  <c r="I6" i="35" s="1"/>
  <c r="I56" i="39"/>
  <c r="C6" i="35" s="1"/>
  <c r="E55" i="39"/>
  <c r="E64" i="39" s="1"/>
  <c r="E67" i="39" s="1"/>
  <c r="E52" i="39"/>
  <c r="E58" i="39" s="1"/>
  <c r="H91" i="39"/>
  <c r="H144" i="39" s="1"/>
  <c r="H94" i="39"/>
  <c r="H96" i="39" s="1"/>
  <c r="H151" i="39" s="1"/>
  <c r="H113" i="39"/>
  <c r="H146" i="39" s="1"/>
  <c r="H116" i="39"/>
  <c r="H118" i="39" s="1"/>
  <c r="H153" i="39" s="1"/>
  <c r="H138" i="39"/>
  <c r="H140" i="39" s="1"/>
  <c r="H155" i="39" s="1"/>
  <c r="H135" i="39"/>
  <c r="H148" i="39" s="1"/>
  <c r="C64" i="39"/>
  <c r="D66" i="39"/>
  <c r="I66" i="39" s="1"/>
  <c r="J6" i="35" s="1"/>
  <c r="I57" i="39"/>
  <c r="D6" i="35" s="1"/>
  <c r="D55" i="39"/>
  <c r="D64" i="39" s="1"/>
  <c r="D52" i="39"/>
  <c r="D58" i="39" s="1"/>
  <c r="E51" i="38"/>
  <c r="E57" i="38" s="1"/>
  <c r="E66" i="38" s="1"/>
  <c r="E40" i="38"/>
  <c r="G49" i="38"/>
  <c r="G38" i="38"/>
  <c r="D65" i="38"/>
  <c r="E50" i="38"/>
  <c r="E56" i="38" s="1"/>
  <c r="E65" i="38" s="1"/>
  <c r="E39" i="38"/>
  <c r="C104" i="38"/>
  <c r="C126" i="38"/>
  <c r="C124" i="38"/>
  <c r="C147" i="38" s="1"/>
  <c r="H105" i="38"/>
  <c r="H107" i="38" s="1"/>
  <c r="H152" i="38" s="1"/>
  <c r="H102" i="38"/>
  <c r="H145" i="38" s="1"/>
  <c r="H124" i="38"/>
  <c r="H147" i="38" s="1"/>
  <c r="H127" i="38"/>
  <c r="H129" i="38" s="1"/>
  <c r="H154" i="38" s="1"/>
  <c r="D66" i="38"/>
  <c r="G50" i="38"/>
  <c r="G56" i="38" s="1"/>
  <c r="G65" i="38" s="1"/>
  <c r="G39" i="38"/>
  <c r="D133" i="38"/>
  <c r="D122" i="38"/>
  <c r="D111" i="38"/>
  <c r="D100" i="38"/>
  <c r="D89" i="38"/>
  <c r="E49" i="38"/>
  <c r="E38" i="38"/>
  <c r="C93" i="38"/>
  <c r="C91" i="38"/>
  <c r="C144" i="38" s="1"/>
  <c r="C115" i="38"/>
  <c r="C113" i="38"/>
  <c r="C146" i="38" s="1"/>
  <c r="H91" i="38"/>
  <c r="H144" i="38" s="1"/>
  <c r="H94" i="38"/>
  <c r="H96" i="38" s="1"/>
  <c r="H151" i="38" s="1"/>
  <c r="H113" i="38"/>
  <c r="H146" i="38" s="1"/>
  <c r="H116" i="38"/>
  <c r="H118" i="38" s="1"/>
  <c r="H153" i="38" s="1"/>
  <c r="H138" i="38"/>
  <c r="H140" i="38" s="1"/>
  <c r="H155" i="38" s="1"/>
  <c r="H135" i="38"/>
  <c r="H148" i="38" s="1"/>
  <c r="D134" i="38"/>
  <c r="I134" i="38" s="1"/>
  <c r="D101" i="38"/>
  <c r="F121" i="38"/>
  <c r="F99" i="38"/>
  <c r="F88" i="38"/>
  <c r="D132" i="38"/>
  <c r="D121" i="38"/>
  <c r="D37" i="38"/>
  <c r="D110" i="38"/>
  <c r="D99" i="38"/>
  <c r="D88" i="38"/>
  <c r="F122" i="38"/>
  <c r="F127" i="38" s="1"/>
  <c r="F100" i="38"/>
  <c r="F105" i="38" s="1"/>
  <c r="G51" i="38"/>
  <c r="G57" i="38" s="1"/>
  <c r="G66" i="38" s="1"/>
  <c r="G40" i="38"/>
  <c r="F51" i="38"/>
  <c r="F57" i="38" s="1"/>
  <c r="F66" i="38" s="1"/>
  <c r="F40" i="38"/>
  <c r="C64" i="38"/>
  <c r="F55" i="38"/>
  <c r="F64" i="38" s="1"/>
  <c r="D55" i="38"/>
  <c r="D64" i="38" s="1"/>
  <c r="D67" i="38" s="1"/>
  <c r="D52" i="38"/>
  <c r="D58" i="38" s="1"/>
  <c r="E3" i="28"/>
  <c r="F3" i="28" s="1"/>
  <c r="H3" i="28" s="1"/>
  <c r="E4" i="28"/>
  <c r="F4" i="28" s="1"/>
  <c r="H4" i="28" s="1"/>
  <c r="E5" i="28"/>
  <c r="F5" i="28" s="1"/>
  <c r="H5" i="28" s="1"/>
  <c r="E6" i="28"/>
  <c r="F6" i="28" s="1"/>
  <c r="H6" i="28" s="1"/>
  <c r="E7" i="28"/>
  <c r="F7" i="28" s="1"/>
  <c r="H7" i="28" s="1"/>
  <c r="E8" i="28"/>
  <c r="F8" i="28" s="1"/>
  <c r="H8" i="28" s="1"/>
  <c r="E9" i="28"/>
  <c r="F9" i="28" s="1"/>
  <c r="H9" i="28" s="1"/>
  <c r="E10" i="28"/>
  <c r="F10" i="28" s="1"/>
  <c r="H10" i="28" s="1"/>
  <c r="E11" i="28"/>
  <c r="F11" i="28" s="1"/>
  <c r="H11" i="28" s="1"/>
  <c r="E12" i="28"/>
  <c r="F12" i="28" s="1"/>
  <c r="H12" i="28" s="1"/>
  <c r="E13" i="28"/>
  <c r="F13" i="28" s="1"/>
  <c r="H13" i="28" s="1"/>
  <c r="C135" i="38" l="1"/>
  <c r="C148" i="38" s="1"/>
  <c r="Q8" i="28"/>
  <c r="P8" i="28"/>
  <c r="O8" i="28"/>
  <c r="N8" i="28"/>
  <c r="M8" i="28"/>
  <c r="I8" i="28"/>
  <c r="J8" i="28" s="1"/>
  <c r="K8" i="28" s="1"/>
  <c r="M11" i="28"/>
  <c r="Q11" i="28"/>
  <c r="P11" i="28"/>
  <c r="O11" i="28"/>
  <c r="N11" i="28"/>
  <c r="I11" i="28"/>
  <c r="J11" i="28" s="1"/>
  <c r="K11" i="28" s="1"/>
  <c r="Q10" i="28"/>
  <c r="P10" i="28"/>
  <c r="O10" i="28"/>
  <c r="N10" i="28"/>
  <c r="M10" i="28"/>
  <c r="I10" i="28"/>
  <c r="J10" i="28" s="1"/>
  <c r="K10" i="28" s="1"/>
  <c r="Q12" i="28"/>
  <c r="P12" i="28"/>
  <c r="O12" i="28"/>
  <c r="N12" i="28"/>
  <c r="M12" i="28"/>
  <c r="I12" i="28"/>
  <c r="J12" i="28" s="1"/>
  <c r="K12" i="28" s="1"/>
  <c r="Q4" i="28"/>
  <c r="P4" i="28"/>
  <c r="O4" i="28"/>
  <c r="N4" i="28"/>
  <c r="M4" i="28"/>
  <c r="I4" i="28"/>
  <c r="J4" i="28" s="1"/>
  <c r="K4" i="28" s="1"/>
  <c r="M7" i="28"/>
  <c r="Q7" i="28"/>
  <c r="P7" i="28"/>
  <c r="O7" i="28"/>
  <c r="N7" i="28"/>
  <c r="I7" i="28"/>
  <c r="J7" i="28" s="1"/>
  <c r="K7" i="28" s="1"/>
  <c r="M3" i="28"/>
  <c r="Q3" i="28"/>
  <c r="P3" i="28"/>
  <c r="O3" i="28"/>
  <c r="N3" i="28"/>
  <c r="I3" i="28"/>
  <c r="J3" i="28" s="1"/>
  <c r="K3" i="28" s="1"/>
  <c r="Q6" i="28"/>
  <c r="P6" i="28"/>
  <c r="O6" i="28"/>
  <c r="N6" i="28"/>
  <c r="M6" i="28"/>
  <c r="I6" i="28"/>
  <c r="J6" i="28" s="1"/>
  <c r="K6" i="28" s="1"/>
  <c r="Q13" i="28"/>
  <c r="P13" i="28"/>
  <c r="O13" i="28"/>
  <c r="N13" i="28"/>
  <c r="M13" i="28"/>
  <c r="I13" i="28"/>
  <c r="J13" i="28" s="1"/>
  <c r="K13" i="28" s="1"/>
  <c r="Q9" i="28"/>
  <c r="P9" i="28"/>
  <c r="O9" i="28"/>
  <c r="N9" i="28"/>
  <c r="M9" i="28"/>
  <c r="I9" i="28"/>
  <c r="J9" i="28" s="1"/>
  <c r="K9" i="28" s="1"/>
  <c r="Q5" i="28"/>
  <c r="P5" i="28"/>
  <c r="O5" i="28"/>
  <c r="N5" i="28"/>
  <c r="M5" i="28"/>
  <c r="I5" i="28"/>
  <c r="J5" i="28" s="1"/>
  <c r="K5" i="28" s="1"/>
  <c r="F37" i="38"/>
  <c r="F89" i="38"/>
  <c r="F94" i="38" s="1"/>
  <c r="F111" i="38"/>
  <c r="F116" i="38" s="1"/>
  <c r="D67" i="39"/>
  <c r="I110" i="39"/>
  <c r="I132" i="39"/>
  <c r="I55" i="39"/>
  <c r="B6" i="35" s="1"/>
  <c r="C67" i="39"/>
  <c r="I64" i="39"/>
  <c r="H6" i="35" s="1"/>
  <c r="C118" i="39"/>
  <c r="C153" i="39" s="1"/>
  <c r="F104" i="39"/>
  <c r="F107" i="39" s="1"/>
  <c r="F152" i="39" s="1"/>
  <c r="F102" i="39"/>
  <c r="F145" i="39" s="1"/>
  <c r="D93" i="39"/>
  <c r="D91" i="39"/>
  <c r="D144" i="39" s="1"/>
  <c r="D115" i="39"/>
  <c r="D113" i="39"/>
  <c r="D146" i="39" s="1"/>
  <c r="D126" i="39"/>
  <c r="D124" i="39"/>
  <c r="D147" i="39" s="1"/>
  <c r="D106" i="39"/>
  <c r="I106" i="39" s="1"/>
  <c r="D6" i="40" s="1"/>
  <c r="J6" i="40" s="1"/>
  <c r="I101" i="39"/>
  <c r="F138" i="39"/>
  <c r="F140" i="39" s="1"/>
  <c r="F155" i="39" s="1"/>
  <c r="F135" i="39"/>
  <c r="F148" i="39" s="1"/>
  <c r="E93" i="39"/>
  <c r="E96" i="39" s="1"/>
  <c r="E151" i="39" s="1"/>
  <c r="E91" i="39"/>
  <c r="E144" i="39" s="1"/>
  <c r="E115" i="39"/>
  <c r="E118" i="39" s="1"/>
  <c r="E153" i="39" s="1"/>
  <c r="E113" i="39"/>
  <c r="E146" i="39" s="1"/>
  <c r="E137" i="39"/>
  <c r="E140" i="39" s="1"/>
  <c r="E155" i="39" s="1"/>
  <c r="E135" i="39"/>
  <c r="E148" i="39" s="1"/>
  <c r="D105" i="39"/>
  <c r="I105" i="39" s="1"/>
  <c r="C6" i="40" s="1"/>
  <c r="I6" i="40" s="1"/>
  <c r="I100" i="39"/>
  <c r="D127" i="39"/>
  <c r="I127" i="39" s="1"/>
  <c r="C6" i="42" s="1"/>
  <c r="I6" i="42" s="1"/>
  <c r="I122" i="39"/>
  <c r="I121" i="39"/>
  <c r="C129" i="39"/>
  <c r="C154" i="39" s="1"/>
  <c r="I88" i="39"/>
  <c r="C96" i="39"/>
  <c r="C151" i="39" s="1"/>
  <c r="C140" i="39"/>
  <c r="C155" i="39" s="1"/>
  <c r="F93" i="39"/>
  <c r="F96" i="39" s="1"/>
  <c r="F151" i="39" s="1"/>
  <c r="F91" i="39"/>
  <c r="F144" i="39" s="1"/>
  <c r="F115" i="39"/>
  <c r="F118" i="39" s="1"/>
  <c r="F153" i="39" s="1"/>
  <c r="F113" i="39"/>
  <c r="F146" i="39" s="1"/>
  <c r="F126" i="39"/>
  <c r="F129" i="39" s="1"/>
  <c r="F154" i="39" s="1"/>
  <c r="F124" i="39"/>
  <c r="F147" i="39" s="1"/>
  <c r="D104" i="39"/>
  <c r="D102" i="39"/>
  <c r="D145" i="39" s="1"/>
  <c r="D137" i="39"/>
  <c r="D135" i="39"/>
  <c r="D148" i="39" s="1"/>
  <c r="E104" i="39"/>
  <c r="E107" i="39" s="1"/>
  <c r="E152" i="39" s="1"/>
  <c r="E102" i="39"/>
  <c r="E145" i="39" s="1"/>
  <c r="E126" i="39"/>
  <c r="E129" i="39" s="1"/>
  <c r="E154" i="39" s="1"/>
  <c r="E124" i="39"/>
  <c r="E147" i="39" s="1"/>
  <c r="D94" i="39"/>
  <c r="I94" i="39" s="1"/>
  <c r="C6" i="37" s="1"/>
  <c r="I6" i="37" s="1"/>
  <c r="I89" i="39"/>
  <c r="D116" i="39"/>
  <c r="I116" i="39" s="1"/>
  <c r="C6" i="41" s="1"/>
  <c r="I6" i="41" s="1"/>
  <c r="I111" i="39"/>
  <c r="D138" i="39"/>
  <c r="I133" i="39"/>
  <c r="I99" i="39"/>
  <c r="C107" i="39"/>
  <c r="C152" i="39" s="1"/>
  <c r="F67" i="38"/>
  <c r="C67" i="38"/>
  <c r="D93" i="38"/>
  <c r="D91" i="38"/>
  <c r="D144" i="38" s="1"/>
  <c r="D126" i="38"/>
  <c r="D124" i="38"/>
  <c r="D147" i="38" s="1"/>
  <c r="F93" i="38"/>
  <c r="F96" i="38" s="1"/>
  <c r="F151" i="38" s="1"/>
  <c r="F126" i="38"/>
  <c r="F129" i="38" s="1"/>
  <c r="F154" i="38" s="1"/>
  <c r="F124" i="38"/>
  <c r="F147" i="38" s="1"/>
  <c r="F52" i="38"/>
  <c r="F58" i="38" s="1"/>
  <c r="F138" i="38"/>
  <c r="F140" i="38" s="1"/>
  <c r="F155" i="38" s="1"/>
  <c r="F135" i="38"/>
  <c r="F148" i="38" s="1"/>
  <c r="D104" i="38"/>
  <c r="D102" i="38"/>
  <c r="D145" i="38" s="1"/>
  <c r="D137" i="38"/>
  <c r="D135" i="38"/>
  <c r="D148" i="38" s="1"/>
  <c r="F104" i="38"/>
  <c r="F107" i="38" s="1"/>
  <c r="F152" i="38" s="1"/>
  <c r="F102" i="38"/>
  <c r="F145" i="38" s="1"/>
  <c r="D106" i="38"/>
  <c r="I106" i="38" s="1"/>
  <c r="D5" i="40" s="1"/>
  <c r="I101" i="38"/>
  <c r="C140" i="38"/>
  <c r="C155" i="38" s="1"/>
  <c r="C96" i="38"/>
  <c r="C151" i="38" s="1"/>
  <c r="E55" i="38"/>
  <c r="E64" i="38" s="1"/>
  <c r="E67" i="38" s="1"/>
  <c r="E52" i="38"/>
  <c r="E58" i="38" s="1"/>
  <c r="D105" i="38"/>
  <c r="D127" i="38"/>
  <c r="G133" i="38"/>
  <c r="G122" i="38"/>
  <c r="G127" i="38" s="1"/>
  <c r="G111" i="38"/>
  <c r="G116" i="38" s="1"/>
  <c r="G100" i="38"/>
  <c r="G105" i="38" s="1"/>
  <c r="G89" i="38"/>
  <c r="G94" i="38" s="1"/>
  <c r="I57" i="38"/>
  <c r="D5" i="35" s="1"/>
  <c r="C129" i="38"/>
  <c r="C154" i="38" s="1"/>
  <c r="E133" i="38"/>
  <c r="E138" i="38" s="1"/>
  <c r="E122" i="38"/>
  <c r="E127" i="38" s="1"/>
  <c r="E111" i="38"/>
  <c r="E116" i="38" s="1"/>
  <c r="E100" i="38"/>
  <c r="E105" i="38" s="1"/>
  <c r="E89" i="38"/>
  <c r="E94" i="38" s="1"/>
  <c r="I56" i="38"/>
  <c r="C5" i="35" s="1"/>
  <c r="G121" i="38"/>
  <c r="G110" i="38"/>
  <c r="G99" i="38"/>
  <c r="G88" i="38"/>
  <c r="G37" i="38"/>
  <c r="D115" i="38"/>
  <c r="D113" i="38"/>
  <c r="D146" i="38" s="1"/>
  <c r="F115" i="38"/>
  <c r="C118" i="38"/>
  <c r="C153" i="38" s="1"/>
  <c r="E132" i="38"/>
  <c r="E121" i="38"/>
  <c r="E110" i="38"/>
  <c r="E99" i="38"/>
  <c r="E88" i="38"/>
  <c r="E37" i="38"/>
  <c r="D94" i="38"/>
  <c r="D116" i="38"/>
  <c r="D138" i="38"/>
  <c r="I66" i="38"/>
  <c r="J5" i="35" s="1"/>
  <c r="C107" i="38"/>
  <c r="C152" i="38" s="1"/>
  <c r="I65" i="38"/>
  <c r="I5" i="35" s="1"/>
  <c r="G55" i="38"/>
  <c r="G64" i="38" s="1"/>
  <c r="G67" i="38" s="1"/>
  <c r="G52" i="38"/>
  <c r="G58" i="38" s="1"/>
  <c r="G4" i="30"/>
  <c r="B3" i="30"/>
  <c r="B4" i="30"/>
  <c r="G2" i="30"/>
  <c r="I111" i="38" l="1"/>
  <c r="I147" i="39"/>
  <c r="I104" i="39"/>
  <c r="B6" i="40" s="1"/>
  <c r="E6" i="40" s="1"/>
  <c r="I138" i="39"/>
  <c r="C6" i="43" s="1"/>
  <c r="I6" i="43" s="1"/>
  <c r="F113" i="38"/>
  <c r="F146" i="38" s="1"/>
  <c r="I133" i="38"/>
  <c r="F91" i="38"/>
  <c r="F144" i="38" s="1"/>
  <c r="H6" i="40"/>
  <c r="K6" i="40" s="1"/>
  <c r="I116" i="38"/>
  <c r="C5" i="41" s="1"/>
  <c r="I5" i="41" s="1"/>
  <c r="F118" i="38"/>
  <c r="F153" i="38" s="1"/>
  <c r="I89" i="38"/>
  <c r="J5" i="40"/>
  <c r="I148" i="39"/>
  <c r="I146" i="39"/>
  <c r="I144" i="39"/>
  <c r="I115" i="39"/>
  <c r="B6" i="41" s="1"/>
  <c r="I145" i="39"/>
  <c r="D107" i="39"/>
  <c r="D152" i="39" s="1"/>
  <c r="I152" i="39" s="1"/>
  <c r="D140" i="39"/>
  <c r="D155" i="39" s="1"/>
  <c r="I155" i="39" s="1"/>
  <c r="I137" i="39"/>
  <c r="B6" i="43" s="1"/>
  <c r="I93" i="39"/>
  <c r="B6" i="37" s="1"/>
  <c r="I126" i="39"/>
  <c r="B6" i="42" s="1"/>
  <c r="D129" i="39"/>
  <c r="D154" i="39" s="1"/>
  <c r="I154" i="39" s="1"/>
  <c r="D118" i="39"/>
  <c r="D153" i="39" s="1"/>
  <c r="I153" i="39" s="1"/>
  <c r="D96" i="39"/>
  <c r="D151" i="39" s="1"/>
  <c r="I151" i="39" s="1"/>
  <c r="I94" i="38"/>
  <c r="C5" i="37" s="1"/>
  <c r="I121" i="38"/>
  <c r="D118" i="38"/>
  <c r="D153" i="38" s="1"/>
  <c r="E104" i="38"/>
  <c r="E102" i="38"/>
  <c r="E145" i="38" s="1"/>
  <c r="I99" i="38"/>
  <c r="E93" i="38"/>
  <c r="E91" i="38"/>
  <c r="E144" i="38" s="1"/>
  <c r="E115" i="38"/>
  <c r="E118" i="38" s="1"/>
  <c r="E153" i="38" s="1"/>
  <c r="E113" i="38"/>
  <c r="E146" i="38" s="1"/>
  <c r="E137" i="38"/>
  <c r="E135" i="38"/>
  <c r="E148" i="38" s="1"/>
  <c r="I110" i="38"/>
  <c r="G104" i="38"/>
  <c r="G107" i="38" s="1"/>
  <c r="G152" i="38" s="1"/>
  <c r="G102" i="38"/>
  <c r="G145" i="38" s="1"/>
  <c r="G126" i="38"/>
  <c r="G129" i="38" s="1"/>
  <c r="G154" i="38" s="1"/>
  <c r="G124" i="38"/>
  <c r="G147" i="38" s="1"/>
  <c r="G135" i="38"/>
  <c r="G148" i="38" s="1"/>
  <c r="G138" i="38"/>
  <c r="G140" i="38" s="1"/>
  <c r="G155" i="38" s="1"/>
  <c r="I127" i="38"/>
  <c r="C5" i="42" s="1"/>
  <c r="I105" i="38"/>
  <c r="C5" i="40" s="1"/>
  <c r="I55" i="38"/>
  <c r="B5" i="35" s="1"/>
  <c r="I64" i="38"/>
  <c r="H5" i="35" s="1"/>
  <c r="E126" i="38"/>
  <c r="E124" i="38"/>
  <c r="E147" i="38" s="1"/>
  <c r="I147" i="38" s="1"/>
  <c r="G93" i="38"/>
  <c r="G96" i="38" s="1"/>
  <c r="G151" i="38" s="1"/>
  <c r="G91" i="38"/>
  <c r="G144" i="38" s="1"/>
  <c r="G115" i="38"/>
  <c r="G118" i="38" s="1"/>
  <c r="G153" i="38" s="1"/>
  <c r="G113" i="38"/>
  <c r="G146" i="38" s="1"/>
  <c r="I122" i="38"/>
  <c r="I100" i="38"/>
  <c r="I88" i="38"/>
  <c r="I132" i="38"/>
  <c r="D140" i="38"/>
  <c r="D155" i="38" s="1"/>
  <c r="D107" i="38"/>
  <c r="D152" i="38" s="1"/>
  <c r="D129" i="38"/>
  <c r="D154" i="38" s="1"/>
  <c r="D96" i="38"/>
  <c r="D151" i="38" s="1"/>
  <c r="E2" i="28"/>
  <c r="F2" i="28" s="1"/>
  <c r="H2" i="28" s="1"/>
  <c r="I2" i="28" l="1"/>
  <c r="I18" i="28" s="1"/>
  <c r="Q2" i="28"/>
  <c r="Q19" i="28" s="1"/>
  <c r="C3" i="43" s="1"/>
  <c r="P2" i="28"/>
  <c r="P19" i="28" s="1"/>
  <c r="C3" i="42" s="1"/>
  <c r="O2" i="28"/>
  <c r="O19" i="28" s="1"/>
  <c r="C3" i="41" s="1"/>
  <c r="N2" i="28"/>
  <c r="N19" i="28" s="1"/>
  <c r="C3" i="40" s="1"/>
  <c r="M2" i="28"/>
  <c r="M19" i="28" s="1"/>
  <c r="C3" i="37" s="1"/>
  <c r="H6" i="43"/>
  <c r="K6" i="43" s="1"/>
  <c r="E6" i="43"/>
  <c r="H6" i="41"/>
  <c r="K6" i="41" s="1"/>
  <c r="E6" i="41"/>
  <c r="H6" i="42"/>
  <c r="K6" i="42" s="1"/>
  <c r="E6" i="42"/>
  <c r="H6" i="37"/>
  <c r="K6" i="37" s="1"/>
  <c r="E6" i="37"/>
  <c r="I146" i="38"/>
  <c r="I5" i="40"/>
  <c r="I5" i="37"/>
  <c r="I5" i="42"/>
  <c r="I153" i="38"/>
  <c r="I148" i="38"/>
  <c r="I144" i="38"/>
  <c r="I138" i="38"/>
  <c r="C5" i="43" s="1"/>
  <c r="E107" i="38"/>
  <c r="E152" i="38" s="1"/>
  <c r="I152" i="38" s="1"/>
  <c r="I104" i="38"/>
  <c r="B5" i="40" s="1"/>
  <c r="E129" i="38"/>
  <c r="E154" i="38" s="1"/>
  <c r="I154" i="38" s="1"/>
  <c r="I126" i="38"/>
  <c r="B5" i="42" s="1"/>
  <c r="I115" i="38"/>
  <c r="B5" i="41" s="1"/>
  <c r="E140" i="38"/>
  <c r="E155" i="38" s="1"/>
  <c r="I155" i="38" s="1"/>
  <c r="I137" i="38"/>
  <c r="B5" i="43" s="1"/>
  <c r="E96" i="38"/>
  <c r="E151" i="38" s="1"/>
  <c r="I151" i="38" s="1"/>
  <c r="I93" i="38"/>
  <c r="B5" i="37" s="1"/>
  <c r="I145" i="38"/>
  <c r="B43" i="30"/>
  <c r="J2" i="28" l="1"/>
  <c r="J18" i="28" s="1"/>
  <c r="C3" i="35" s="1"/>
  <c r="E3" i="41"/>
  <c r="I3" i="41"/>
  <c r="E3" i="42"/>
  <c r="I3" i="42"/>
  <c r="I3" i="37"/>
  <c r="E3" i="37"/>
  <c r="E3" i="43"/>
  <c r="I3" i="43"/>
  <c r="E3" i="40"/>
  <c r="I3" i="40"/>
  <c r="H5" i="37"/>
  <c r="E5" i="37"/>
  <c r="H5" i="43"/>
  <c r="E5" i="43"/>
  <c r="H5" i="41"/>
  <c r="E5" i="41"/>
  <c r="H5" i="42"/>
  <c r="E5" i="42"/>
  <c r="H5" i="40"/>
  <c r="E5" i="40"/>
  <c r="I5" i="43"/>
  <c r="K2" i="28" l="1"/>
  <c r="I11" i="43"/>
  <c r="K3" i="43"/>
  <c r="I11" i="41"/>
  <c r="K3" i="41"/>
  <c r="I11" i="42"/>
  <c r="K3" i="42"/>
  <c r="I11" i="40"/>
  <c r="K3" i="40"/>
  <c r="I11" i="37"/>
  <c r="K3" i="37"/>
  <c r="K5" i="40"/>
  <c r="K5" i="41"/>
  <c r="K5" i="37"/>
  <c r="K5" i="43"/>
  <c r="K5" i="42"/>
  <c r="K18" i="28"/>
  <c r="I3" i="35" s="1"/>
  <c r="K3" i="35" s="1"/>
  <c r="E3" i="35"/>
  <c r="G37" i="33"/>
  <c r="G42" i="33" s="1"/>
  <c r="D37" i="33"/>
  <c r="D42" i="33" s="1"/>
  <c r="F36" i="33"/>
  <c r="F35" i="33"/>
  <c r="F34" i="33"/>
  <c r="H27" i="33"/>
  <c r="H28" i="33" s="1"/>
  <c r="G27" i="33"/>
  <c r="G28" i="33" s="1"/>
  <c r="F27" i="33"/>
  <c r="F28" i="33" s="1"/>
  <c r="E27" i="33"/>
  <c r="E28" i="33" s="1"/>
  <c r="D27" i="33"/>
  <c r="D28" i="33" s="1"/>
  <c r="C27" i="33"/>
  <c r="C28" i="33" s="1"/>
  <c r="I11" i="33"/>
  <c r="H22" i="33" s="1"/>
  <c r="H23" i="33" s="1"/>
  <c r="H11" i="33"/>
  <c r="G22" i="33" s="1"/>
  <c r="G23" i="33" s="1"/>
  <c r="C11" i="33"/>
  <c r="G7" i="33"/>
  <c r="G11" i="33" s="1"/>
  <c r="F7" i="33"/>
  <c r="F11" i="33" s="1"/>
  <c r="E7" i="33"/>
  <c r="E11" i="33" s="1"/>
  <c r="E22" i="33" s="1"/>
  <c r="E23" i="33" s="1"/>
  <c r="E31" i="33" s="1"/>
  <c r="D7" i="33"/>
  <c r="D11" i="33" s="1"/>
  <c r="D22" i="33" s="1"/>
  <c r="D23" i="33" s="1"/>
  <c r="I5" i="33"/>
  <c r="I12" i="33" s="1"/>
  <c r="H5" i="33"/>
  <c r="H12" i="33" s="1"/>
  <c r="G5" i="33"/>
  <c r="G12" i="33" s="1"/>
  <c r="F5" i="33"/>
  <c r="F12" i="33" s="1"/>
  <c r="E5" i="33"/>
  <c r="E12" i="33" s="1"/>
  <c r="D5" i="33"/>
  <c r="C5" i="33"/>
  <c r="C12" i="33" s="1"/>
  <c r="B5" i="33"/>
  <c r="D12" i="33" l="1"/>
  <c r="H31" i="33"/>
  <c r="D31" i="33"/>
  <c r="G31" i="33"/>
  <c r="F22" i="33"/>
  <c r="F23" i="33" s="1"/>
  <c r="F31" i="33" s="1"/>
  <c r="B11" i="33"/>
  <c r="B22" i="33" s="1"/>
  <c r="B23" i="33" s="1"/>
  <c r="B12" i="33"/>
  <c r="C22" i="33"/>
  <c r="C23" i="33" s="1"/>
  <c r="C31" i="33" s="1"/>
  <c r="G40" i="33"/>
  <c r="G41" i="33"/>
  <c r="F37" i="33"/>
  <c r="F41" i="33" s="1"/>
  <c r="D40" i="33"/>
  <c r="D41" i="33"/>
  <c r="E42" i="33" l="1"/>
  <c r="E41" i="33"/>
  <c r="E40" i="33"/>
  <c r="F42" i="33"/>
  <c r="F40" i="33"/>
  <c r="G35" i="30" l="1"/>
  <c r="B35" i="30" l="1"/>
  <c r="G30" i="30"/>
  <c r="C35" i="30" l="1"/>
  <c r="J34" i="30"/>
  <c r="F35" i="30"/>
  <c r="I33" i="30"/>
  <c r="B30" i="30"/>
  <c r="F30" i="30"/>
  <c r="E35" i="30" l="1"/>
  <c r="D35" i="30"/>
  <c r="H32" i="30"/>
  <c r="I28" i="30"/>
  <c r="D30" i="30"/>
  <c r="K6" i="35" l="1"/>
  <c r="C30" i="30"/>
  <c r="H27" i="30"/>
  <c r="J29" i="30"/>
  <c r="E30" i="30"/>
  <c r="E6" i="35" l="1"/>
  <c r="E5" i="35" l="1"/>
  <c r="K5" i="35" l="1"/>
  <c r="C52" i="33"/>
  <c r="C51" i="33" l="1"/>
  <c r="B2" i="30"/>
  <c r="C63" i="33"/>
  <c r="C124" i="33"/>
  <c r="C113" i="33"/>
  <c r="C135" i="33"/>
  <c r="C146" i="33"/>
  <c r="C102" i="33"/>
  <c r="C149" i="33" l="1"/>
  <c r="C162" i="33" s="1"/>
  <c r="C151" i="33"/>
  <c r="C66" i="33"/>
  <c r="C72" i="33" s="1"/>
  <c r="C69" i="33"/>
  <c r="C140" i="33"/>
  <c r="C138" i="33"/>
  <c r="C161" i="33" s="1"/>
  <c r="B5" i="30"/>
  <c r="B36" i="30" s="1"/>
  <c r="C116" i="33"/>
  <c r="C159" i="33" s="1"/>
  <c r="C118" i="33"/>
  <c r="C105" i="33"/>
  <c r="C158" i="33" s="1"/>
  <c r="C107" i="33"/>
  <c r="C129" i="33"/>
  <c r="C127" i="33"/>
  <c r="C160" i="33" s="1"/>
  <c r="B10" i="30"/>
  <c r="C110" i="33" l="1"/>
  <c r="C165" i="33" s="1"/>
  <c r="C143" i="33"/>
  <c r="C168" i="33" s="1"/>
  <c r="C154" i="33"/>
  <c r="C169" i="33" s="1"/>
  <c r="C132" i="33"/>
  <c r="C167" i="33" s="1"/>
  <c r="C121" i="33"/>
  <c r="C166" i="33" s="1"/>
  <c r="C78" i="33"/>
  <c r="C81" i="33" l="1"/>
  <c r="G54" i="33"/>
  <c r="E48" i="33"/>
  <c r="D4" i="30" s="1"/>
  <c r="E47" i="33"/>
  <c r="D3" i="30" s="1"/>
  <c r="E53" i="33"/>
  <c r="F47" i="33"/>
  <c r="G48" i="33"/>
  <c r="F4" i="30" s="1"/>
  <c r="G63" i="33"/>
  <c r="F48" i="33"/>
  <c r="E4" i="30" s="1"/>
  <c r="F65" i="33"/>
  <c r="F71" i="33" s="1"/>
  <c r="F80" i="33" s="1"/>
  <c r="F46" i="33"/>
  <c r="F63" i="33" s="1"/>
  <c r="H47" i="33"/>
  <c r="G3" i="30" s="1"/>
  <c r="G5" i="30" s="1"/>
  <c r="G36" i="30" s="1"/>
  <c r="H64" i="33"/>
  <c r="G46" i="33"/>
  <c r="G52" i="33" s="1"/>
  <c r="G47" i="33"/>
  <c r="E46" i="33"/>
  <c r="G102" i="33" l="1"/>
  <c r="G124" i="33"/>
  <c r="G113" i="33"/>
  <c r="E3" i="30"/>
  <c r="F53" i="33"/>
  <c r="F64" i="33"/>
  <c r="F70" i="33" s="1"/>
  <c r="F79" i="33" s="1"/>
  <c r="E63" i="33"/>
  <c r="D2" i="30"/>
  <c r="D5" i="30" s="1"/>
  <c r="D36" i="30" s="1"/>
  <c r="E52" i="33"/>
  <c r="F3" i="30"/>
  <c r="G64" i="33"/>
  <c r="G70" i="33" s="1"/>
  <c r="G79" i="33" s="1"/>
  <c r="G69" i="33"/>
  <c r="G78" i="33" s="1"/>
  <c r="G53" i="33"/>
  <c r="H66" i="33"/>
  <c r="H72" i="33" s="1"/>
  <c r="H70" i="33"/>
  <c r="H79" i="33" s="1"/>
  <c r="G135" i="33"/>
  <c r="F52" i="33"/>
  <c r="E114" i="33"/>
  <c r="E119" i="33" s="1"/>
  <c r="E103" i="33"/>
  <c r="E108" i="33" s="1"/>
  <c r="E147" i="33"/>
  <c r="E152" i="33" s="1"/>
  <c r="E136" i="33"/>
  <c r="E141" i="33" s="1"/>
  <c r="E125" i="33"/>
  <c r="E130" i="33" s="1"/>
  <c r="F54" i="33"/>
  <c r="F66" i="33"/>
  <c r="F72" i="33" s="1"/>
  <c r="F69" i="33"/>
  <c r="F78" i="33" s="1"/>
  <c r="F81" i="33" s="1"/>
  <c r="E2" i="30"/>
  <c r="F2" i="30"/>
  <c r="H53" i="33"/>
  <c r="E64" i="33"/>
  <c r="E70" i="33" s="1"/>
  <c r="E79" i="33" s="1"/>
  <c r="E54" i="33"/>
  <c r="G65" i="33"/>
  <c r="G71" i="33" s="1"/>
  <c r="G80" i="33" s="1"/>
  <c r="E65" i="33"/>
  <c r="E71" i="33" s="1"/>
  <c r="E80" i="33" s="1"/>
  <c r="F5" i="30" l="1"/>
  <c r="F36" i="30" s="1"/>
  <c r="E5" i="30"/>
  <c r="E36" i="30" s="1"/>
  <c r="G140" i="33"/>
  <c r="G66" i="33"/>
  <c r="G72" i="33" s="1"/>
  <c r="E146" i="33"/>
  <c r="E113" i="33"/>
  <c r="E135" i="33"/>
  <c r="E124" i="33"/>
  <c r="E51" i="33"/>
  <c r="E102" i="33"/>
  <c r="G118" i="33"/>
  <c r="H51" i="33"/>
  <c r="H103" i="33"/>
  <c r="H125" i="33"/>
  <c r="H136" i="33"/>
  <c r="H147" i="33"/>
  <c r="H114" i="33"/>
  <c r="G81" i="33"/>
  <c r="G129" i="33"/>
  <c r="G132" i="33" s="1"/>
  <c r="G167" i="33" s="1"/>
  <c r="E69" i="33"/>
  <c r="E78" i="33" s="1"/>
  <c r="E81" i="33" s="1"/>
  <c r="E66" i="33"/>
  <c r="E72" i="33" s="1"/>
  <c r="F103" i="33"/>
  <c r="F108" i="33" s="1"/>
  <c r="F114" i="33"/>
  <c r="F119" i="33" s="1"/>
  <c r="F147" i="33"/>
  <c r="F125" i="33"/>
  <c r="F130" i="33" s="1"/>
  <c r="F136" i="33"/>
  <c r="F141" i="33" s="1"/>
  <c r="G107" i="33"/>
  <c r="G110" i="33" s="1"/>
  <c r="G165" i="33" s="1"/>
  <c r="F51" i="33"/>
  <c r="F102" i="33"/>
  <c r="F124" i="33"/>
  <c r="F135" i="33"/>
  <c r="F113" i="33"/>
  <c r="G125" i="33"/>
  <c r="G130" i="33" s="1"/>
  <c r="G114" i="33"/>
  <c r="G119" i="33" s="1"/>
  <c r="G147" i="33"/>
  <c r="G103" i="33"/>
  <c r="G108" i="33" s="1"/>
  <c r="G136" i="33"/>
  <c r="G141" i="33" s="1"/>
  <c r="G51" i="33"/>
  <c r="D10" i="30" l="1"/>
  <c r="H152" i="33"/>
  <c r="H154" i="33" s="1"/>
  <c r="H169" i="33" s="1"/>
  <c r="H149" i="33"/>
  <c r="H162" i="33" s="1"/>
  <c r="G10" i="30"/>
  <c r="E138" i="33"/>
  <c r="E161" i="33" s="1"/>
  <c r="E140" i="33"/>
  <c r="E143" i="33" s="1"/>
  <c r="E168" i="33" s="1"/>
  <c r="G143" i="33"/>
  <c r="G168" i="33" s="1"/>
  <c r="F138" i="33"/>
  <c r="F161" i="33" s="1"/>
  <c r="F140" i="33"/>
  <c r="F143" i="33" s="1"/>
  <c r="F168" i="33" s="1"/>
  <c r="F10" i="30"/>
  <c r="F129" i="33"/>
  <c r="F132" i="33" s="1"/>
  <c r="F167" i="33" s="1"/>
  <c r="F127" i="33"/>
  <c r="F160" i="33" s="1"/>
  <c r="G105" i="33"/>
  <c r="G158" i="33" s="1"/>
  <c r="F152" i="33"/>
  <c r="F154" i="33" s="1"/>
  <c r="F169" i="33" s="1"/>
  <c r="F149" i="33"/>
  <c r="F162" i="33" s="1"/>
  <c r="H141" i="33"/>
  <c r="H143" i="33" s="1"/>
  <c r="H168" i="33" s="1"/>
  <c r="H138" i="33"/>
  <c r="H161" i="33" s="1"/>
  <c r="G121" i="33"/>
  <c r="G166" i="33" s="1"/>
  <c r="E105" i="33"/>
  <c r="E158" i="33" s="1"/>
  <c r="E107" i="33"/>
  <c r="E116" i="33"/>
  <c r="E159" i="33" s="1"/>
  <c r="E118" i="33"/>
  <c r="E121" i="33" s="1"/>
  <c r="E166" i="33" s="1"/>
  <c r="G149" i="33"/>
  <c r="G162" i="33" s="1"/>
  <c r="G152" i="33"/>
  <c r="G154" i="33" s="1"/>
  <c r="G169" i="33" s="1"/>
  <c r="F107" i="33"/>
  <c r="F110" i="33" s="1"/>
  <c r="F165" i="33" s="1"/>
  <c r="F105" i="33"/>
  <c r="F158" i="33" s="1"/>
  <c r="H130" i="33"/>
  <c r="H132" i="33" s="1"/>
  <c r="H167" i="33" s="1"/>
  <c r="H127" i="33"/>
  <c r="H160" i="33" s="1"/>
  <c r="G116" i="33"/>
  <c r="G159" i="33" s="1"/>
  <c r="E151" i="33"/>
  <c r="E154" i="33" s="1"/>
  <c r="E169" i="33" s="1"/>
  <c r="E149" i="33"/>
  <c r="E162" i="33" s="1"/>
  <c r="F116" i="33"/>
  <c r="F159" i="33" s="1"/>
  <c r="F118" i="33"/>
  <c r="F121" i="33" s="1"/>
  <c r="F166" i="33" s="1"/>
  <c r="E10" i="30"/>
  <c r="G127" i="33"/>
  <c r="G160" i="33" s="1"/>
  <c r="H116" i="33"/>
  <c r="H159" i="33" s="1"/>
  <c r="H119" i="33"/>
  <c r="H121" i="33" s="1"/>
  <c r="H166" i="33" s="1"/>
  <c r="H105" i="33"/>
  <c r="H158" i="33" s="1"/>
  <c r="H108" i="33"/>
  <c r="H110" i="33" s="1"/>
  <c r="H165" i="33" s="1"/>
  <c r="E127" i="33"/>
  <c r="E160" i="33" s="1"/>
  <c r="E129" i="33"/>
  <c r="E132" i="33" s="1"/>
  <c r="E167" i="33" s="1"/>
  <c r="G138" i="33"/>
  <c r="G161" i="33" s="1"/>
  <c r="E110" i="33" l="1"/>
  <c r="E165" i="33" s="1"/>
  <c r="D63" i="33"/>
  <c r="D48" i="33"/>
  <c r="C4" i="30" s="1"/>
  <c r="J4" i="30" s="1"/>
  <c r="C2" i="30"/>
  <c r="H2" i="30" s="1"/>
  <c r="D47" i="33"/>
  <c r="C3" i="30" s="1"/>
  <c r="I3" i="30" s="1"/>
  <c r="D53" i="33" l="1"/>
  <c r="D64" i="33"/>
  <c r="D70" i="33" s="1"/>
  <c r="D79" i="33" s="1"/>
  <c r="I79" i="33" s="1"/>
  <c r="I7" i="35" s="1"/>
  <c r="D69" i="33"/>
  <c r="C5" i="30"/>
  <c r="C36" i="30" s="1"/>
  <c r="I70" i="33"/>
  <c r="C7" i="35" s="1"/>
  <c r="D114" i="33"/>
  <c r="D125" i="33"/>
  <c r="J9" i="30"/>
  <c r="D147" i="33"/>
  <c r="D52" i="33"/>
  <c r="D65" i="33"/>
  <c r="D71" i="33" s="1"/>
  <c r="D54" i="33"/>
  <c r="D103" i="33" l="1"/>
  <c r="D136" i="33"/>
  <c r="I8" i="30"/>
  <c r="D135" i="33"/>
  <c r="D113" i="33"/>
  <c r="D102" i="33"/>
  <c r="D51" i="33"/>
  <c r="D124" i="33"/>
  <c r="D146" i="33"/>
  <c r="D148" i="33"/>
  <c r="I148" i="33" s="1"/>
  <c r="D115" i="33"/>
  <c r="I114" i="33"/>
  <c r="D119" i="33"/>
  <c r="I119" i="33" s="1"/>
  <c r="I147" i="33"/>
  <c r="D152" i="33"/>
  <c r="I152" i="33" s="1"/>
  <c r="D66" i="33"/>
  <c r="D72" i="33" s="1"/>
  <c r="I71" i="33"/>
  <c r="D7" i="35" s="1"/>
  <c r="D80" i="33"/>
  <c r="I80" i="33" s="1"/>
  <c r="J7" i="35" s="1"/>
  <c r="I125" i="33"/>
  <c r="D130" i="33"/>
  <c r="I130" i="33" s="1"/>
  <c r="D78" i="33"/>
  <c r="I69" i="33"/>
  <c r="D141" i="33" l="1"/>
  <c r="I141" i="33" s="1"/>
  <c r="I136" i="33"/>
  <c r="D108" i="33"/>
  <c r="I108" i="33" s="1"/>
  <c r="I103" i="33"/>
  <c r="B7" i="35"/>
  <c r="C7" i="41"/>
  <c r="I4" i="41"/>
  <c r="D105" i="33"/>
  <c r="D158" i="33" s="1"/>
  <c r="I158" i="33" s="1"/>
  <c r="I102" i="33"/>
  <c r="D107" i="33"/>
  <c r="D81" i="33"/>
  <c r="I78" i="33"/>
  <c r="C7" i="43"/>
  <c r="I4" i="43"/>
  <c r="I115" i="33"/>
  <c r="D120" i="33"/>
  <c r="I120" i="33" s="1"/>
  <c r="D151" i="33"/>
  <c r="I146" i="33"/>
  <c r="D149" i="33"/>
  <c r="D162" i="33" s="1"/>
  <c r="I162" i="33" s="1"/>
  <c r="I113" i="33"/>
  <c r="D116" i="33"/>
  <c r="D159" i="33" s="1"/>
  <c r="I159" i="33" s="1"/>
  <c r="D118" i="33"/>
  <c r="D129" i="33"/>
  <c r="I124" i="33"/>
  <c r="D127" i="33"/>
  <c r="D160" i="33" s="1"/>
  <c r="I160" i="33" s="1"/>
  <c r="I135" i="33"/>
  <c r="D140" i="33"/>
  <c r="D138" i="33"/>
  <c r="D161" i="33" s="1"/>
  <c r="I161" i="33" s="1"/>
  <c r="C7" i="40"/>
  <c r="I4" i="40"/>
  <c r="C10" i="30"/>
  <c r="H7" i="30"/>
  <c r="I4" i="37" l="1"/>
  <c r="C7" i="37"/>
  <c r="I4" i="42"/>
  <c r="C7" i="42"/>
  <c r="D143" i="33"/>
  <c r="D168" i="33" s="1"/>
  <c r="I168" i="33" s="1"/>
  <c r="I140" i="33"/>
  <c r="I129" i="33"/>
  <c r="D132" i="33"/>
  <c r="D167" i="33" s="1"/>
  <c r="I167" i="33" s="1"/>
  <c r="D7" i="40"/>
  <c r="J4" i="40"/>
  <c r="K4" i="35"/>
  <c r="H7" i="35"/>
  <c r="I10" i="41"/>
  <c r="I7" i="41"/>
  <c r="I7" i="40"/>
  <c r="I10" i="40"/>
  <c r="D121" i="33"/>
  <c r="D166" i="33" s="1"/>
  <c r="I166" i="33" s="1"/>
  <c r="I118" i="33"/>
  <c r="I10" i="43"/>
  <c r="I7" i="43"/>
  <c r="D154" i="33"/>
  <c r="D169" i="33" s="1"/>
  <c r="I169" i="33" s="1"/>
  <c r="I151" i="33"/>
  <c r="I107" i="33"/>
  <c r="D110" i="33"/>
  <c r="D165" i="33" s="1"/>
  <c r="I165" i="33" s="1"/>
  <c r="E7" i="35"/>
  <c r="I10" i="42" l="1"/>
  <c r="I7" i="42"/>
  <c r="I7" i="37"/>
  <c r="I10" i="37"/>
  <c r="F5" i="35"/>
  <c r="F3" i="35"/>
  <c r="F6" i="35"/>
  <c r="C8" i="35"/>
  <c r="D8" i="35"/>
  <c r="B8" i="35"/>
  <c r="E4" i="37"/>
  <c r="H4" i="37"/>
  <c r="B7" i="37"/>
  <c r="H4" i="40"/>
  <c r="E4" i="40"/>
  <c r="B7" i="40"/>
  <c r="B7" i="41"/>
  <c r="E4" i="41"/>
  <c r="H4" i="41"/>
  <c r="B7" i="42"/>
  <c r="H4" i="42"/>
  <c r="E4" i="42"/>
  <c r="F4" i="35"/>
  <c r="J10" i="40"/>
  <c r="J7" i="40"/>
  <c r="H4" i="43"/>
  <c r="E4" i="43"/>
  <c r="B7" i="43"/>
  <c r="K7" i="35"/>
  <c r="H8" i="35" s="1"/>
  <c r="H10" i="43" l="1"/>
  <c r="K4" i="43"/>
  <c r="H7" i="43"/>
  <c r="H7" i="41"/>
  <c r="H10" i="41"/>
  <c r="K4" i="41"/>
  <c r="E7" i="40"/>
  <c r="F4" i="40" s="1"/>
  <c r="H7" i="37"/>
  <c r="H10" i="37"/>
  <c r="K4" i="37"/>
  <c r="L3" i="35"/>
  <c r="L5" i="35"/>
  <c r="L6" i="35"/>
  <c r="I8" i="35"/>
  <c r="J8" i="35"/>
  <c r="E7" i="43"/>
  <c r="F4" i="43" s="1"/>
  <c r="H7" i="42"/>
  <c r="H10" i="42"/>
  <c r="K4" i="42"/>
  <c r="E7" i="41"/>
  <c r="B8" i="41" s="1"/>
  <c r="H7" i="40"/>
  <c r="H10" i="40"/>
  <c r="K4" i="40"/>
  <c r="E7" i="42"/>
  <c r="F4" i="42" s="1"/>
  <c r="L4" i="35"/>
  <c r="E7" i="37"/>
  <c r="F4" i="37" s="1"/>
  <c r="F4" i="41" l="1"/>
  <c r="B8" i="37"/>
  <c r="F5" i="40"/>
  <c r="F6" i="40"/>
  <c r="F3" i="40"/>
  <c r="C8" i="40"/>
  <c r="D8" i="40"/>
  <c r="K7" i="41"/>
  <c r="L4" i="41" s="1"/>
  <c r="K7" i="40"/>
  <c r="L4" i="40" s="1"/>
  <c r="F5" i="41"/>
  <c r="F6" i="41"/>
  <c r="D8" i="41"/>
  <c r="F3" i="41"/>
  <c r="C8" i="41"/>
  <c r="K7" i="42"/>
  <c r="H8" i="42" s="1"/>
  <c r="B8" i="40"/>
  <c r="K7" i="43"/>
  <c r="L4" i="43" s="1"/>
  <c r="F6" i="43"/>
  <c r="D8" i="43"/>
  <c r="F3" i="43"/>
  <c r="F5" i="43"/>
  <c r="C8" i="43"/>
  <c r="F5" i="42"/>
  <c r="D8" i="42"/>
  <c r="F6" i="42"/>
  <c r="F3" i="42"/>
  <c r="C8" i="42"/>
  <c r="F3" i="37"/>
  <c r="F5" i="37"/>
  <c r="D8" i="37"/>
  <c r="F6" i="37"/>
  <c r="C8" i="37"/>
  <c r="B8" i="42"/>
  <c r="B8" i="43"/>
  <c r="K7" i="37"/>
  <c r="L4" i="37" s="1"/>
  <c r="L4" i="42" l="1"/>
  <c r="L6" i="40"/>
  <c r="L3" i="40"/>
  <c r="L5" i="40"/>
  <c r="I8" i="40"/>
  <c r="J8" i="40"/>
  <c r="L6" i="37"/>
  <c r="L5" i="37"/>
  <c r="L3" i="37"/>
  <c r="J8" i="37"/>
  <c r="I8" i="37"/>
  <c r="L6" i="41"/>
  <c r="L5" i="41"/>
  <c r="J8" i="41"/>
  <c r="L3" i="41"/>
  <c r="I8" i="41"/>
  <c r="J8" i="43"/>
  <c r="L5" i="43"/>
  <c r="L3" i="43"/>
  <c r="L6" i="43"/>
  <c r="I8" i="43"/>
  <c r="H8" i="43"/>
  <c r="L5" i="42"/>
  <c r="J8" i="42"/>
  <c r="L6" i="42"/>
  <c r="L3" i="42"/>
  <c r="I8" i="42"/>
  <c r="H8" i="37"/>
  <c r="H8" i="41"/>
  <c r="H8" i="40"/>
</calcChain>
</file>

<file path=xl/comments1.xml><?xml version="1.0" encoding="utf-8"?>
<comments xmlns="http://schemas.openxmlformats.org/spreadsheetml/2006/main">
  <authors>
    <author>Autor</author>
    <author>adam</author>
    <author>Adam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autobusowego w SDR, w obszarach zamiejskich do celów analiz planistyczno
projektowych (nieistotny wpływ SDR autobusowego na warunki ruchu i
konstrukcje nawierzchni) dopuszcza się przyjmowanie wskaźnika wzrostu równego
1,0.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A21" authorId="1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W tabeli dodano samochody ciężarowe bez przyczepy oraz z przyczepą na potrzeby dalszych obliczeń. Powodem jest brak statystyk dotyczących średniego spalania dla tych dwóch grup oddzielnie.
</t>
        </r>
      </text>
    </comment>
    <comment ref="J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adam</author>
    <author>Adam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autobusowego w SDR, w obszarach zamiejskich do celów analiz planistyczno
projektowych (nieistotny wpływ SDR autobusowego na warunki ruchu i
konstrukcje nawierzchni) dopuszcza się przyjmowanie wskaźnika wzrostu równego
1,0.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  <author>adam</author>
    <author>Adam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autobusowego w SDR, w obszarach zamiejskich do celów analiz planistyczno
projektowych (nieistotny wpływ SDR autobusowego na warunki ruchu i
konstrukcje nawierzchni) dopuszcza się przyjmowanie wskaźnika wzrostu równego
1,0.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  <author>adam</author>
    <author>Adam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autobusowego w SDR, w obszarach zamiejskich do celów analiz planistyczno
projektowych (nieistotny wpływ SDR autobusowego na warunki ruchu i
konstrukcje nawierzchni) dopuszcza się przyjmowanie wskaźnika wzrostu równego
1,0.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  <author>adam</author>
    <author>Adam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autobusowego w SDR, w obszarach zamiejskich do celów analiz planistyczno
projektowych (nieistotny wpływ SDR autobusowego na warunki ruchu i
konstrukcje nawierzchni) dopuszcza się przyjmowanie wskaźnika wzrostu równego
1,0.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 Dla uproszczenia ze względu na niewielkie udziały ruchu
 w SDR, w obszarach zamiejskich do celów analiz planistyczno
projektowych (nieistotny wpływ SDR na warunki ruchu i
konstrukcje nawierzchni) dopuszcza się przyjmowanie wskaźnika wzrostu równego
1,0.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adam</author>
    <author>Adam</author>
  </authors>
  <commentLis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3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adam</author>
    <author>Adam</author>
  </authors>
  <commentLis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
W tabeli dodano samochody ciężarowe bez przyczepy oraz z przyczepą na potrzeby dalszych obliczeń. Powodem jest brak statystyk dotyczących średniego spalania dla tych dwóch grup oddzielnie.
</t>
        </r>
      </text>
    </comment>
    <comment ref="J3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Adam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15st.C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Mg
</t>
        </r>
      </text>
    </comment>
  </commentList>
</comments>
</file>

<file path=xl/sharedStrings.xml><?xml version="1.0" encoding="utf-8"?>
<sst xmlns="http://schemas.openxmlformats.org/spreadsheetml/2006/main" count="3587" uniqueCount="183">
  <si>
    <t>benzyna silnikowa</t>
  </si>
  <si>
    <t>olej napędowy</t>
  </si>
  <si>
    <t>benzyna</t>
  </si>
  <si>
    <t>autobusy</t>
  </si>
  <si>
    <t>motocykle</t>
  </si>
  <si>
    <t>samochody osobowe, mikrobusy</t>
  </si>
  <si>
    <t>samochody dostawcze</t>
  </si>
  <si>
    <t>samochody ciężarowe bez przyczepy</t>
  </si>
  <si>
    <t>samochody ciężarowe z przyczepą</t>
  </si>
  <si>
    <t>ciągniki</t>
  </si>
  <si>
    <t>ogółem silnikowe</t>
  </si>
  <si>
    <t>średni roczny ruch</t>
  </si>
  <si>
    <t>samochody ciężarowe</t>
  </si>
  <si>
    <t xml:space="preserve">samochody ciężarowe </t>
  </si>
  <si>
    <t>średnie zużycie paliwa na 100km [dm3]</t>
  </si>
  <si>
    <t>średnie zużycie paliwa na 1km [dm3]</t>
  </si>
  <si>
    <t>LPG</t>
  </si>
  <si>
    <t>-</t>
  </si>
  <si>
    <t>SUMA:</t>
  </si>
  <si>
    <t>benzyna silnikowa [dm3]</t>
  </si>
  <si>
    <t>olej napędowy [dm3]</t>
  </si>
  <si>
    <t>LPG [dm3]</t>
  </si>
  <si>
    <t>paliwo</t>
  </si>
  <si>
    <t>Zużycie paliw w kWh</t>
  </si>
  <si>
    <t>benzyna silnikowa [kWh]</t>
  </si>
  <si>
    <t>olej napędowy [kWh]</t>
  </si>
  <si>
    <t>LPG [kWh]</t>
  </si>
  <si>
    <t>benzyna silnikowa [MWh]</t>
  </si>
  <si>
    <t>olej napędowy [MWh]</t>
  </si>
  <si>
    <t>LPG [MWh]</t>
  </si>
  <si>
    <t>Zużycie paliw w MWh</t>
  </si>
  <si>
    <t>Standardowe wskaźniki emisji (źródło: IPCC, 2006) [tCO2/MWh]</t>
  </si>
  <si>
    <t>beznyna silnikowa</t>
  </si>
  <si>
    <t>benzyna silnikowa [t]</t>
  </si>
  <si>
    <t>olej napędowy [t]</t>
  </si>
  <si>
    <t>LPG [t]</t>
  </si>
  <si>
    <t>km</t>
  </si>
  <si>
    <t>średnie zużycie paliwa na odcinku w granicach gminy [dm3]</t>
  </si>
  <si>
    <t>średni dobowy ruch na odcinku</t>
  </si>
  <si>
    <t>Pojazdy w 2013r. w Polsce wg. stosowanego paliwa (GUS)</t>
  </si>
  <si>
    <t>PROCENTOWO -Pojazdy w 2013r. W Polsce wg. Stosowanego paliwa (GUS). (dostawcze potraktowane tak jak ciężarowe, Procenty przeliczone na ułamki celem uproszczenia dalszych obliczeń)</t>
  </si>
  <si>
    <t>kWh/dm3</t>
  </si>
  <si>
    <t>Średnie zużycie paliwa dla poszczególnych rodzajów pojazdów na jeden pojazd</t>
  </si>
  <si>
    <t>Średnie roczne zużycie paliw na odcinku w granicach gminy dla sumy pojazdów [dm3]</t>
  </si>
  <si>
    <t>Średnie roczne zużycie paliw na odcinku w granicach gminy z podziałem na rodzaj paliw [dm3]</t>
  </si>
  <si>
    <t>Współczynniki przeliczeniowe dla najbardziej typowych paliw transportowych (EMEP/EEA 2009; IPCC 2006)</t>
  </si>
  <si>
    <t>wskażnik (wzrost w latach 2011-2013):</t>
  </si>
  <si>
    <t>PKB Kraju</t>
  </si>
  <si>
    <t>%</t>
  </si>
  <si>
    <t>Współczynnik elastyczności na lata 2008-2015</t>
  </si>
  <si>
    <t>osobowe</t>
  </si>
  <si>
    <t>dostawcze</t>
  </si>
  <si>
    <t>ciężarowe bez przyczep</t>
  </si>
  <si>
    <t>ciężarowe z przyczepami</t>
  </si>
  <si>
    <t>odcinek drogi w granicach gminy</t>
  </si>
  <si>
    <t xml:space="preserve">średni roczny ruch </t>
  </si>
  <si>
    <t>rok pomiarowy - 2010</t>
  </si>
  <si>
    <t>rok 2013</t>
  </si>
  <si>
    <t>Ciężarowe  razem:</t>
  </si>
  <si>
    <t>Metodyka przeliczenia zgodna z zasadami prognozowania wskaźników wzrostu ruchu wewnętrznego na okres 2008-2040 na sieci drogowej do celów planistyczno projektowych GDDKiA:</t>
  </si>
  <si>
    <t>średni dobowy ruch na badanym odcinku</t>
  </si>
  <si>
    <t>LINIA + OPIS</t>
  </si>
  <si>
    <t>Liczba kilometrów w granicach gminy</t>
  </si>
  <si>
    <t>iloczyn kilometrów i tras w roku</t>
  </si>
  <si>
    <t>dm3 w granicach gminy</t>
  </si>
  <si>
    <t>kWh [dla ON]</t>
  </si>
  <si>
    <t>MWh</t>
  </si>
  <si>
    <t>tCO2</t>
  </si>
  <si>
    <t>Benzyna silnikowa</t>
  </si>
  <si>
    <t>Olej napędowy</t>
  </si>
  <si>
    <t>Transport publiczny</t>
  </si>
  <si>
    <t>Drogi wojewódzkie</t>
  </si>
  <si>
    <t>Suma:</t>
  </si>
  <si>
    <r>
      <t xml:space="preserve">LPG </t>
    </r>
    <r>
      <rPr>
        <b/>
        <sz val="11"/>
        <color theme="1"/>
        <rFont val="Calibri"/>
        <family val="2"/>
        <charset val="238"/>
        <scheme val="minor"/>
      </rPr>
      <t>[dm3]</t>
    </r>
  </si>
  <si>
    <r>
      <t xml:space="preserve">benzyna silnikowa </t>
    </r>
    <r>
      <rPr>
        <b/>
        <sz val="11"/>
        <color theme="1"/>
        <rFont val="Calibri"/>
        <family val="2"/>
        <charset val="238"/>
        <scheme val="minor"/>
      </rPr>
      <t>[dm3]</t>
    </r>
  </si>
  <si>
    <r>
      <t>olej napędowy</t>
    </r>
    <r>
      <rPr>
        <b/>
        <sz val="11"/>
        <color theme="1"/>
        <rFont val="Calibri"/>
        <family val="2"/>
        <charset val="238"/>
        <scheme val="minor"/>
      </rPr>
      <t xml:space="preserve"> [dm3]</t>
    </r>
  </si>
  <si>
    <t>średnie roczne zużycie paliw na drogach powiatowych [dm3]</t>
  </si>
  <si>
    <t>średnie roczne zużycie paliw na drogach gminnych[dm3]</t>
  </si>
  <si>
    <t>Drogi powiatowe</t>
  </si>
  <si>
    <t>Drogi gminne</t>
  </si>
  <si>
    <t>olej napędowy [dm3]:</t>
  </si>
  <si>
    <t>Informacyjnie: TRANSPORT PUBLICZNY (w BEI liczony jest oddzielnie)</t>
  </si>
  <si>
    <t>dni kursowania w roku (251 - bez świąt i weekendów, 352 - bez świąt)</t>
  </si>
  <si>
    <t>kursy na rok</t>
  </si>
  <si>
    <t>Zużycie - Transport [MWh/rok]</t>
  </si>
  <si>
    <t>Procentowo:</t>
  </si>
  <si>
    <t>kursy na dzień</t>
  </si>
  <si>
    <t>średnie spalanie autobusu na 1km (bus 0,2 autobus 0,3)</t>
  </si>
  <si>
    <t>SUMY DLA WSZYSTKICH RODZAJÓW DRÓG</t>
  </si>
  <si>
    <t>Średnie roczne zużycie paliw na odcinku w granicach gminy z podziałem na rodzaj paliw [kg]</t>
  </si>
  <si>
    <t>benzyna silnikowa [kg]</t>
  </si>
  <si>
    <t>olej napędowy [kg]</t>
  </si>
  <si>
    <t>LPG [kg]</t>
  </si>
  <si>
    <t>kg/dm3</t>
  </si>
  <si>
    <t>Gęstość</t>
  </si>
  <si>
    <t>SO2</t>
  </si>
  <si>
    <t>NOx</t>
  </si>
  <si>
    <t>PM10</t>
  </si>
  <si>
    <t>PM2,5</t>
  </si>
  <si>
    <t>B(a)P</t>
  </si>
  <si>
    <t>Standardowe wskaźniki emisji (źródło: EMEP/EEA) [g/kg paliwa]</t>
  </si>
  <si>
    <t>Emisja CO2 [t]</t>
  </si>
  <si>
    <t>benzyna silnikowa [g]</t>
  </si>
  <si>
    <t>olej napędowy [g]</t>
  </si>
  <si>
    <t>LPG [g]</t>
  </si>
  <si>
    <t>EMISJA SO2 [g]</t>
  </si>
  <si>
    <t>EMISJA SO2 [kg]</t>
  </si>
  <si>
    <t>EMISJA NOx [g]</t>
  </si>
  <si>
    <t>EMISJA NOx [kg]</t>
  </si>
  <si>
    <t>EMISJA PM10 [g]</t>
  </si>
  <si>
    <t>EMISJA PM10 [kg]</t>
  </si>
  <si>
    <t>EMISJA PM2,5 [g]</t>
  </si>
  <si>
    <t>EMISJA PM2,5 [kg]</t>
  </si>
  <si>
    <t>EMISJA B(a)P [g]</t>
  </si>
  <si>
    <t>EMISJA B(a)P [kg]</t>
  </si>
  <si>
    <t>SO2 [g]</t>
  </si>
  <si>
    <t>NOx [g]</t>
  </si>
  <si>
    <t>PM10 [g]</t>
  </si>
  <si>
    <t>PM 2,5 [g]</t>
  </si>
  <si>
    <t>B(a)P [g]</t>
  </si>
  <si>
    <t>Emisja zanieczyszczeń związkami SO2, NOx, PM10, PM2,5, B(a)P dla wszystkich rodzjaów paliw [g]</t>
  </si>
  <si>
    <t>Emisja zanieczyszczeń związkami SO2, NOx, PM10, PM2,5, B(a)P dla wszystkich rodzjaów paliw [kg]</t>
  </si>
  <si>
    <t>SO2 [kg]</t>
  </si>
  <si>
    <t>NOx [kg]</t>
  </si>
  <si>
    <t>PM10 [kg]</t>
  </si>
  <si>
    <t>PM 2,5 [kg]</t>
  </si>
  <si>
    <t>B(a)P [kg]</t>
  </si>
  <si>
    <t>Emisja SO2, NOx, PM10, PM2,5 i B(a)P obliczona zgodnie z metodyką zawartą w poradniku EMEP/EEA airpollutant emission inventory guidebook 2013 Technical guidance to prepare national emission inventories.</t>
  </si>
  <si>
    <t>Emisja SO2 - Transport [kg/rok]</t>
  </si>
  <si>
    <t>Drogi powiatowe - oszacowanie</t>
  </si>
  <si>
    <t>Drogi gminne - oszacowanie</t>
  </si>
  <si>
    <t>Nox</t>
  </si>
  <si>
    <t>PM 2,5</t>
  </si>
  <si>
    <t>gSO2</t>
  </si>
  <si>
    <t>g NOx</t>
  </si>
  <si>
    <t>g PM10</t>
  </si>
  <si>
    <t>g PM2,5</t>
  </si>
  <si>
    <t>g B(a)P</t>
  </si>
  <si>
    <t>[g]</t>
  </si>
  <si>
    <t>[kg]</t>
  </si>
  <si>
    <t>Emisja SO2 - Transport [Mg/rok]</t>
  </si>
  <si>
    <r>
      <t>Emisja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- Transport [tCO2]</t>
    </r>
  </si>
  <si>
    <t>Emisja NOx - Transport [kg/rok]</t>
  </si>
  <si>
    <t>Emisja NOx - Transport [Mg/rok]</t>
  </si>
  <si>
    <t>Emisja PM10- Transport [kg/rok]</t>
  </si>
  <si>
    <t>Emisja PM10 - Transport [Mg/rok]</t>
  </si>
  <si>
    <t>Emisja PM2,5- Transport [kg/rok]</t>
  </si>
  <si>
    <t>Emisja PM2,5 - Transport [Mg/rok]</t>
  </si>
  <si>
    <t>Emisja B(a)P - Transport [kg/rok]</t>
  </si>
  <si>
    <t>Emisja  B(a)P - Transport [Mg/rok]</t>
  </si>
  <si>
    <t>Transport</t>
  </si>
  <si>
    <t>DW710odc.1</t>
  </si>
  <si>
    <t>DW710odc.2</t>
  </si>
  <si>
    <t>DW710odc.3</t>
  </si>
  <si>
    <t>DW473odc.1</t>
  </si>
  <si>
    <t>DW473odc.2</t>
  </si>
  <si>
    <t>średni dobowy ruch na odcinku Lutomiersk - Szadek</t>
  </si>
  <si>
    <t>średni dobowy ruch na odcinku Szadek</t>
  </si>
  <si>
    <t>średni dobowy ruch na odcinku Szadek - Rossoszyca</t>
  </si>
  <si>
    <t>średni dobowy ruch na odcinku Szadek - Łask</t>
  </si>
  <si>
    <t>średni dobowy ruch na odcinku Dąbrówka - Szadek</t>
  </si>
  <si>
    <t>średni dobowy ruch</t>
  </si>
  <si>
    <t>średnie roczne zużycie paliw na DW710odc.1 [dm3]</t>
  </si>
  <si>
    <t>średnie roczne zużycie paliw na DW710odc.2 [dm3]</t>
  </si>
  <si>
    <t>średnie roczne zużycie paliw na DW710odc.3 [dm3]</t>
  </si>
  <si>
    <t>średnie roczne zużycie paliw na DW473odc.1 [dm3]</t>
  </si>
  <si>
    <t>średnie roczne zużycie paliw na DW473odc.2 [dm3]</t>
  </si>
  <si>
    <t>PKS Łódź: Łódź - Warta</t>
  </si>
  <si>
    <t>PKS Łódź: Warta - Łódź</t>
  </si>
  <si>
    <t>NKA: Inowrocław - Katowice</t>
  </si>
  <si>
    <t>NKA:  Katowice - Inowrocław</t>
  </si>
  <si>
    <t>PKS Łódź: Łódź - Opole</t>
  </si>
  <si>
    <t>PKS Łódź: Opole - Łódź</t>
  </si>
  <si>
    <t>PKS Sieradz: Sieradz - Łódź Dxm</t>
  </si>
  <si>
    <t>PKS Sieradz: Sieradz - Łódź 7yb</t>
  </si>
  <si>
    <t>PKS Sieradz: Łódź - Sieradz Dxm</t>
  </si>
  <si>
    <t>PKS Sieradz: Łódź - Sieradz 7yb</t>
  </si>
  <si>
    <t>PKS Sieradz: Łódź - Sieradz Szp. Dxm</t>
  </si>
  <si>
    <t>PKS Sieradz: Sieradz - Łódź dn</t>
  </si>
  <si>
    <t>RegioTravel: Łódź - Opole</t>
  </si>
  <si>
    <t>RegioTravel: Opole - Łódź</t>
  </si>
  <si>
    <t>WicherTravel: Poddębice - Szadek - Zduńska Wola</t>
  </si>
  <si>
    <t>WicherTravel: Zduńska Wola - Szadek - Poddębice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</si>
</sst>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i/>
      <sz val="11"/>
      <color rgb="FF00B05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FF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0" tint="-0.499984740745262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vertAlign val="subscript"/>
      <sz val="11"/>
      <name val="Calibri"/>
      <family val="2"/>
      <charset val="238"/>
      <scheme val="min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0" fontId="4" fillId="0" borderId="0" xfId="0" applyFont="1"/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14" fillId="0" borderId="0" xfId="0" applyFont="1"/>
    <xf numFmtId="164" fontId="0" fillId="0" borderId="0" xfId="0" applyNumberFormat="1" applyBorder="1"/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6" fillId="0" borderId="1" xfId="0" applyFont="1" applyBorder="1"/>
    <xf numFmtId="164" fontId="0" fillId="3" borderId="1" xfId="0" applyNumberFormat="1" applyFill="1" applyBorder="1" applyAlignment="1">
      <alignment horizontal="center"/>
    </xf>
    <xf numFmtId="164" fontId="2" fillId="0" borderId="1" xfId="0" applyNumberFormat="1" applyFont="1" applyBorder="1"/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4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20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3" borderId="0" xfId="0" applyFill="1"/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17" fillId="5" borderId="3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166" fontId="17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Zużycie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'zużycie i emisja CO2'!$B$2:$D$2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CE-E143-BDEE-279F81B201B4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E-E143-BDEE-279F81B201B4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CE-E143-BDEE-279F81B201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'zużycie i emisja CO2'!$B$2:$D$2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'zużycie i emisja CO2'!$B$8:$D$8</c:f>
              <c:numCache>
                <c:formatCode>0.0</c:formatCode>
                <c:ptCount val="3"/>
                <c:pt idx="0">
                  <c:v>35.84569331266561</c:v>
                </c:pt>
                <c:pt idx="1">
                  <c:v>57.079349085693572</c:v>
                </c:pt>
                <c:pt idx="2">
                  <c:v>7.074957601640822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CE-E143-BDEE-279F81B2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PM10 -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'emisja PM10'!$A$3:$A$6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17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41-9545-BF9D-DA709F7BD99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1-9545-BF9D-DA709F7BD99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1-9545-BF9D-DA709F7BD99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1-9545-BF9D-DA709F7BD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PM10'!$F$3:$F$6</c:f>
              <c:numCache>
                <c:formatCode>0.0</c:formatCode>
                <c:ptCount val="4"/>
                <c:pt idx="0" formatCode="0.000">
                  <c:v>2.1595281334700935E-2</c:v>
                </c:pt>
                <c:pt idx="1">
                  <c:v>53.428400501974032</c:v>
                </c:pt>
                <c:pt idx="2">
                  <c:v>37.406403571287925</c:v>
                </c:pt>
                <c:pt idx="3">
                  <c:v>9.1436006454033514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41-9545-BF9D-DA709F7BD99B}"/>
            </c:ext>
          </c:extLst>
        </c:ser>
        <c:ser>
          <c:idx val="2"/>
          <c:order val="2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41-9545-BF9D-DA709F7BD99B}"/>
            </c:ext>
          </c:extLst>
        </c:ser>
        <c:ser>
          <c:idx val="3"/>
          <c:order val="3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41-9545-BF9D-DA709F7BD99B}"/>
            </c:ext>
          </c:extLst>
        </c:ser>
        <c:ser>
          <c:idx val="4"/>
          <c:order val="4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41-9545-BF9D-DA709F7BD99B}"/>
            </c:ext>
          </c:extLst>
        </c:ser>
        <c:ser>
          <c:idx val="5"/>
          <c:order val="5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441-9545-BF9D-DA709F7BD99B}"/>
            </c:ext>
          </c:extLst>
        </c:ser>
        <c:ser>
          <c:idx val="6"/>
          <c:order val="6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441-9545-BF9D-DA709F7BD99B}"/>
            </c:ext>
          </c:extLst>
        </c:ser>
        <c:ser>
          <c:idx val="7"/>
          <c:order val="7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441-9545-BF9D-DA709F7BD99B}"/>
            </c:ext>
          </c:extLst>
        </c:ser>
        <c:ser>
          <c:idx val="8"/>
          <c:order val="8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441-9545-BF9D-DA709F7BD99B}"/>
            </c:ext>
          </c:extLst>
        </c:ser>
        <c:ser>
          <c:idx val="9"/>
          <c:order val="9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441-9545-BF9D-DA709F7BD99B}"/>
            </c:ext>
          </c:extLst>
        </c:ser>
        <c:ser>
          <c:idx val="10"/>
          <c:order val="10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41-9545-BF9D-DA709F7BD99B}"/>
            </c:ext>
          </c:extLst>
        </c:ser>
        <c:ser>
          <c:idx val="11"/>
          <c:order val="11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441-9545-BF9D-DA709F7BD99B}"/>
            </c:ext>
          </c:extLst>
        </c:ser>
        <c:ser>
          <c:idx val="12"/>
          <c:order val="12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441-9545-BF9D-DA709F7BD99B}"/>
            </c:ext>
          </c:extLst>
        </c:ser>
        <c:ser>
          <c:idx val="13"/>
          <c:order val="13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441-9545-BF9D-DA709F7BD99B}"/>
            </c:ext>
          </c:extLst>
        </c:ser>
        <c:ser>
          <c:idx val="14"/>
          <c:order val="14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441-9545-BF9D-DA709F7BD99B}"/>
            </c:ext>
          </c:extLst>
        </c:ser>
        <c:ser>
          <c:idx val="15"/>
          <c:order val="15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441-9545-BF9D-DA709F7BD99B}"/>
            </c:ext>
          </c:extLst>
        </c:ser>
        <c:ser>
          <c:idx val="0"/>
          <c:order val="0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41-9545-BF9D-DA709F7BD99B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41-9545-BF9D-DA709F7BD99B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41-9545-BF9D-DA709F7BD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PM10'!$A$3:$A$6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441-9545-BF9D-DA709F7BD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PM2,5 -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9-4D4E-BDDA-7374A99C217B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9-4D4E-BDDA-7374A99C217B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9-4D4E-BDDA-7374A99C21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PM2,5'!$B$2:$D$2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79-4D4E-BDDA-7374A99C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PM2,5 -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'emisja PM2,5'!$A$3:$A$6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17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A0-414A-8ADD-D58B2ACE8DB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0-414A-8ADD-D58B2ACE8DB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0-414A-8ADD-D58B2ACE8DB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0-414A-8ADD-D58B2ACE8D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PM2,5'!$F$3:$F$6</c:f>
              <c:numCache>
                <c:formatCode>0.0</c:formatCode>
                <c:ptCount val="4"/>
                <c:pt idx="0" formatCode="0.000">
                  <c:v>2.1595281334700935E-2</c:v>
                </c:pt>
                <c:pt idx="1">
                  <c:v>53.428400501974032</c:v>
                </c:pt>
                <c:pt idx="2">
                  <c:v>37.406403571287925</c:v>
                </c:pt>
                <c:pt idx="3">
                  <c:v>9.1436006454033514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A0-414A-8ADD-D58B2ACE8DB3}"/>
            </c:ext>
          </c:extLst>
        </c:ser>
        <c:ser>
          <c:idx val="2"/>
          <c:order val="2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A0-414A-8ADD-D58B2ACE8DB3}"/>
            </c:ext>
          </c:extLst>
        </c:ser>
        <c:ser>
          <c:idx val="3"/>
          <c:order val="3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A0-414A-8ADD-D58B2ACE8DB3}"/>
            </c:ext>
          </c:extLst>
        </c:ser>
        <c:ser>
          <c:idx val="4"/>
          <c:order val="4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A0-414A-8ADD-D58B2ACE8DB3}"/>
            </c:ext>
          </c:extLst>
        </c:ser>
        <c:ser>
          <c:idx val="5"/>
          <c:order val="5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5A0-414A-8ADD-D58B2ACE8DB3}"/>
            </c:ext>
          </c:extLst>
        </c:ser>
        <c:ser>
          <c:idx val="6"/>
          <c:order val="6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5A0-414A-8ADD-D58B2ACE8DB3}"/>
            </c:ext>
          </c:extLst>
        </c:ser>
        <c:ser>
          <c:idx val="7"/>
          <c:order val="7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5A0-414A-8ADD-D58B2ACE8DB3}"/>
            </c:ext>
          </c:extLst>
        </c:ser>
        <c:ser>
          <c:idx val="8"/>
          <c:order val="8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5A0-414A-8ADD-D58B2ACE8DB3}"/>
            </c:ext>
          </c:extLst>
        </c:ser>
        <c:ser>
          <c:idx val="9"/>
          <c:order val="9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5A0-414A-8ADD-D58B2ACE8DB3}"/>
            </c:ext>
          </c:extLst>
        </c:ser>
        <c:ser>
          <c:idx val="10"/>
          <c:order val="10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5A0-414A-8ADD-D58B2ACE8DB3}"/>
            </c:ext>
          </c:extLst>
        </c:ser>
        <c:ser>
          <c:idx val="11"/>
          <c:order val="11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5A0-414A-8ADD-D58B2ACE8DB3}"/>
            </c:ext>
          </c:extLst>
        </c:ser>
        <c:ser>
          <c:idx val="12"/>
          <c:order val="12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5A0-414A-8ADD-D58B2ACE8DB3}"/>
            </c:ext>
          </c:extLst>
        </c:ser>
        <c:ser>
          <c:idx val="13"/>
          <c:order val="13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5A0-414A-8ADD-D58B2ACE8DB3}"/>
            </c:ext>
          </c:extLst>
        </c:ser>
        <c:ser>
          <c:idx val="14"/>
          <c:order val="14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5A0-414A-8ADD-D58B2ACE8DB3}"/>
            </c:ext>
          </c:extLst>
        </c:ser>
        <c:ser>
          <c:idx val="15"/>
          <c:order val="15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5A0-414A-8ADD-D58B2ACE8DB3}"/>
            </c:ext>
          </c:extLst>
        </c:ser>
        <c:ser>
          <c:idx val="0"/>
          <c:order val="0"/>
          <c:tx>
            <c:strRef>
              <c:f>'emisja PM2,5'!$B$2:$D$2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A0-414A-8ADD-D58B2ACE8DB3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A0-414A-8ADD-D58B2ACE8DB3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A0-414A-8ADD-D58B2ACE8D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PM2,5'!$A$3:$A$6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PM2,5'!$B$8:$C$8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5A0-414A-8ADD-D58B2ACE8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 B(a)P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14-254A-B7B9-DE5091D920A9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4-254A-B7B9-DE5091D920A9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14-254A-B7B9-DE5091D920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B(a)P'!$B$2:$D$2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14-254A-B7B9-DE5091D92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 B(a)P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'emisja B(a)P'!$A$3:$A$6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17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CB-CD45-880B-0F7B8D15B12F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CB-CD45-880B-0F7B8D15B12F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CB-CD45-880B-0F7B8D15B12F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CB-CD45-880B-0F7B8D15B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B(a)P'!$F$3:$F$6</c:f>
              <c:numCache>
                <c:formatCode>0.0</c:formatCode>
                <c:ptCount val="4"/>
                <c:pt idx="0">
                  <c:v>0.77417707459756968</c:v>
                </c:pt>
                <c:pt idx="1">
                  <c:v>50.686410765686908</c:v>
                </c:pt>
                <c:pt idx="2">
                  <c:v>39.094448492177236</c:v>
                </c:pt>
                <c:pt idx="3">
                  <c:v>9.4449636675382909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CB-CD45-880B-0F7B8D15B12F}"/>
            </c:ext>
          </c:extLst>
        </c:ser>
        <c:ser>
          <c:idx val="2"/>
          <c:order val="2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CB-CD45-880B-0F7B8D15B12F}"/>
            </c:ext>
          </c:extLst>
        </c:ser>
        <c:ser>
          <c:idx val="3"/>
          <c:order val="3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CB-CD45-880B-0F7B8D15B12F}"/>
            </c:ext>
          </c:extLst>
        </c:ser>
        <c:ser>
          <c:idx val="4"/>
          <c:order val="4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8CB-CD45-880B-0F7B8D15B12F}"/>
            </c:ext>
          </c:extLst>
        </c:ser>
        <c:ser>
          <c:idx val="5"/>
          <c:order val="5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8CB-CD45-880B-0F7B8D15B12F}"/>
            </c:ext>
          </c:extLst>
        </c:ser>
        <c:ser>
          <c:idx val="6"/>
          <c:order val="6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8CB-CD45-880B-0F7B8D15B12F}"/>
            </c:ext>
          </c:extLst>
        </c:ser>
        <c:ser>
          <c:idx val="7"/>
          <c:order val="7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CB-CD45-880B-0F7B8D15B12F}"/>
            </c:ext>
          </c:extLst>
        </c:ser>
        <c:ser>
          <c:idx val="8"/>
          <c:order val="8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CB-CD45-880B-0F7B8D15B12F}"/>
            </c:ext>
          </c:extLst>
        </c:ser>
        <c:ser>
          <c:idx val="9"/>
          <c:order val="9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8CB-CD45-880B-0F7B8D15B12F}"/>
            </c:ext>
          </c:extLst>
        </c:ser>
        <c:ser>
          <c:idx val="10"/>
          <c:order val="10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8CB-CD45-880B-0F7B8D15B12F}"/>
            </c:ext>
          </c:extLst>
        </c:ser>
        <c:ser>
          <c:idx val="11"/>
          <c:order val="11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CB-CD45-880B-0F7B8D15B12F}"/>
            </c:ext>
          </c:extLst>
        </c:ser>
        <c:ser>
          <c:idx val="12"/>
          <c:order val="12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8CB-CD45-880B-0F7B8D15B12F}"/>
            </c:ext>
          </c:extLst>
        </c:ser>
        <c:ser>
          <c:idx val="13"/>
          <c:order val="13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8CB-CD45-880B-0F7B8D15B12F}"/>
            </c:ext>
          </c:extLst>
        </c:ser>
        <c:ser>
          <c:idx val="14"/>
          <c:order val="14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8CB-CD45-880B-0F7B8D15B12F}"/>
            </c:ext>
          </c:extLst>
        </c:ser>
        <c:ser>
          <c:idx val="15"/>
          <c:order val="15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8CB-CD45-880B-0F7B8D15B12F}"/>
            </c:ext>
          </c:extLst>
        </c:ser>
        <c:ser>
          <c:idx val="0"/>
          <c:order val="0"/>
          <c:tx>
            <c:strRef>
              <c:f>'emisja B(a)P'!$B$2:$D$2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CB-CD45-880B-0F7B8D15B12F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CB-CD45-880B-0F7B8D15B12F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CB-CD45-880B-0F7B8D15B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B(a)P'!$A$3:$A$6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B(a)P'!$B$8:$C$8</c:f>
              <c:numCache>
                <c:formatCode>0.0</c:formatCode>
                <c:ptCount val="2"/>
                <c:pt idx="0">
                  <c:v>8.3654926958470206</c:v>
                </c:pt>
                <c:pt idx="1">
                  <c:v>91.634507304152976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8CB-CD45-880B-0F7B8D15B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1" i="0" baseline="0">
                <a:effectLst/>
              </a:rPr>
              <a:t>Zużycie - Transport [%]</a:t>
            </a:r>
            <a:endParaRPr lang="pl-PL" sz="1200">
              <a:effectLst/>
            </a:endParaRP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909667541557301E-2"/>
          <c:y val="0.11342592592592593"/>
          <c:w val="0.56295844269466322"/>
          <c:h val="0.77314814814814814"/>
        </c:manualLayout>
      </c:layout>
      <c:pie3DChart>
        <c:varyColors val="1"/>
        <c:ser>
          <c:idx val="0"/>
          <c:order val="0"/>
          <c:tx>
            <c:strRef>
              <c:f>'zużycie i emisja CO2'!$A$3:$A$6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3.7332458442694665E-2"/>
                  <c:y val="-6.569954797317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FE-E941-8CD1-2ADCABD0A696}"/>
                </c:ext>
              </c:extLst>
            </c:dLbl>
            <c:dLbl>
              <c:idx val="2"/>
              <c:layout>
                <c:manualLayout>
                  <c:x val="-5.1703849518810151E-3"/>
                  <c:y val="1.100721784776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E-E941-8CD1-2ADCABD0A696}"/>
                </c:ext>
              </c:extLst>
            </c:dLbl>
            <c:dLbl>
              <c:idx val="3"/>
              <c:layout>
                <c:manualLayout>
                  <c:x val="1.3614829396325459E-2"/>
                  <c:y val="-6.0222368037328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FE-E941-8CD1-2ADCABD0A6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'zużycie i emisja CO2'!$A$3:$A$6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'zużycie i emisja CO2'!$F$3:$F$6</c:f>
              <c:numCache>
                <c:formatCode>0.0</c:formatCode>
                <c:ptCount val="4"/>
                <c:pt idx="0">
                  <c:v>0.37825101828084035</c:v>
                </c:pt>
                <c:pt idx="1">
                  <c:v>52.033128064946936</c:v>
                </c:pt>
                <c:pt idx="2">
                  <c:v>38.291503858708424</c:v>
                </c:pt>
                <c:pt idx="3">
                  <c:v>9.2971170580638063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FE-E941-8CD1-2ADCABD0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CO2 -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'zużycie i emisja CO2'!$H$2:$J$2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6214407462015458E-2"/>
                  <c:y val="-5.219889180519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0-3D40-A4E6-162669824072}"/>
                </c:ext>
              </c:extLst>
            </c:dLbl>
            <c:dLbl>
              <c:idx val="1"/>
              <c:layout>
                <c:manualLayout>
                  <c:x val="-3.3441038993631774E-3"/>
                  <c:y val="-3.007910469524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0-3D40-A4E6-162669824072}"/>
                </c:ext>
              </c:extLst>
            </c:dLbl>
            <c:dLbl>
              <c:idx val="2"/>
              <c:layout>
                <c:manualLayout>
                  <c:x val="2.6147169850780604E-2"/>
                  <c:y val="3.3876494604841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0-3D40-A4E6-1626698240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'zużycie i emisja CO2'!$H$2:$J$2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'zużycie i emisja CO2'!$H$8:$J$8</c:f>
              <c:numCache>
                <c:formatCode>0.0</c:formatCode>
                <c:ptCount val="3"/>
                <c:pt idx="0">
                  <c:v>34.633144882780627</c:v>
                </c:pt>
                <c:pt idx="1">
                  <c:v>59.135172926816686</c:v>
                </c:pt>
                <c:pt idx="2">
                  <c:v>6.2316821904026911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0-3D40-A4E6-162669824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1" i="0" baseline="0">
                <a:effectLst/>
              </a:rPr>
              <a:t>Emisja CO2 - Transport [%]</a:t>
            </a:r>
            <a:endParaRPr lang="pl-PL" sz="1200">
              <a:effectLst/>
            </a:endParaRPr>
          </a:p>
        </c:rich>
      </c:tx>
      <c:layout>
        <c:manualLayout>
          <c:xMode val="edge"/>
          <c:yMode val="edge"/>
          <c:x val="0.30626377952755907"/>
          <c:y val="2.777777777777777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'zużycie i emisja CO2'!$G$3:$G$6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3.8933947196830104E-2"/>
                  <c:y val="-2.1485211875017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5-E147-8AA3-382DB0EA5E82}"/>
                </c:ext>
              </c:extLst>
            </c:dLbl>
            <c:dLbl>
              <c:idx val="2"/>
              <c:layout>
                <c:manualLayout>
                  <c:x val="6.968372031668878E-3"/>
                  <c:y val="-3.270767832466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5-E147-8AA3-382DB0EA5E82}"/>
                </c:ext>
              </c:extLst>
            </c:dLbl>
            <c:dLbl>
              <c:idx val="3"/>
              <c:layout>
                <c:manualLayout>
                  <c:x val="5.9514814626192526E-3"/>
                  <c:y val="-1.553805774278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5-E147-8AA3-382DB0EA5E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'zużycie i emisja CO2'!$G$3:$G$6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'zużycie i emisja CO2'!$L$3:$L$6</c:f>
              <c:numCache>
                <c:formatCode>0.0</c:formatCode>
                <c:ptCount val="4"/>
                <c:pt idx="0">
                  <c:v>0.39187446482966859</c:v>
                </c:pt>
                <c:pt idx="1">
                  <c:v>51.997743704435152</c:v>
                </c:pt>
                <c:pt idx="2">
                  <c:v>38.310118853532721</c:v>
                </c:pt>
                <c:pt idx="3">
                  <c:v>9.3002629772024807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E5-E147-8AA3-382DB0EA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SO</a:t>
            </a:r>
            <a:r>
              <a:rPr lang="pl-PL" sz="1200" baseline="-25000"/>
              <a:t>2</a:t>
            </a:r>
            <a:r>
              <a:rPr lang="pl-PL" sz="1200"/>
              <a:t>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AC-5243-B390-5506C5BA6446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AC-5243-B390-5506C5BA6446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AC-5243-B390-5506C5BA64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SO2'!$B$2:$D$2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C-5243-B390-5506C5BA6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SO</a:t>
            </a:r>
            <a:r>
              <a:rPr lang="pl-PL" sz="1200" baseline="-25000"/>
              <a:t>2</a:t>
            </a:r>
            <a:r>
              <a:rPr lang="pl-PL" sz="1200"/>
              <a:t>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'emisja SO2'!$A$3:$A$6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17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F-4749-B426-1D6D7778BD75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F-4749-B426-1D6D7778BD75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F-4749-B426-1D6D7778BD75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F-4749-B426-1D6D7778BD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SO2'!$F$3:$F$6</c:f>
              <c:numCache>
                <c:formatCode>0.0</c:formatCode>
                <c:ptCount val="4"/>
                <c:pt idx="0">
                  <c:v>0.16580128879979994</c:v>
                </c:pt>
                <c:pt idx="1">
                  <c:v>52.59116655951064</c:v>
                </c:pt>
                <c:pt idx="2">
                  <c:v>37.99609691729524</c:v>
                </c:pt>
                <c:pt idx="3">
                  <c:v>9.2469352343943214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AF-4749-B426-1D6D7778BD75}"/>
            </c:ext>
          </c:extLst>
        </c:ser>
        <c:ser>
          <c:idx val="2"/>
          <c:order val="2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AF-4749-B426-1D6D7778BD75}"/>
            </c:ext>
          </c:extLst>
        </c:ser>
        <c:ser>
          <c:idx val="3"/>
          <c:order val="3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AF-4749-B426-1D6D7778BD75}"/>
            </c:ext>
          </c:extLst>
        </c:ser>
        <c:ser>
          <c:idx val="4"/>
          <c:order val="4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9AF-4749-B426-1D6D7778BD75}"/>
            </c:ext>
          </c:extLst>
        </c:ser>
        <c:ser>
          <c:idx val="5"/>
          <c:order val="5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9AF-4749-B426-1D6D7778BD75}"/>
            </c:ext>
          </c:extLst>
        </c:ser>
        <c:ser>
          <c:idx val="6"/>
          <c:order val="6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9AF-4749-B426-1D6D7778BD75}"/>
            </c:ext>
          </c:extLst>
        </c:ser>
        <c:ser>
          <c:idx val="7"/>
          <c:order val="7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9AF-4749-B426-1D6D7778BD75}"/>
            </c:ext>
          </c:extLst>
        </c:ser>
        <c:ser>
          <c:idx val="8"/>
          <c:order val="8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9AF-4749-B426-1D6D7778BD75}"/>
            </c:ext>
          </c:extLst>
        </c:ser>
        <c:ser>
          <c:idx val="9"/>
          <c:order val="9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9AF-4749-B426-1D6D7778BD75}"/>
            </c:ext>
          </c:extLst>
        </c:ser>
        <c:ser>
          <c:idx val="10"/>
          <c:order val="10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9AF-4749-B426-1D6D7778BD75}"/>
            </c:ext>
          </c:extLst>
        </c:ser>
        <c:ser>
          <c:idx val="11"/>
          <c:order val="11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9AF-4749-B426-1D6D7778BD75}"/>
            </c:ext>
          </c:extLst>
        </c:ser>
        <c:ser>
          <c:idx val="12"/>
          <c:order val="12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9AF-4749-B426-1D6D7778BD75}"/>
            </c:ext>
          </c:extLst>
        </c:ser>
        <c:ser>
          <c:idx val="13"/>
          <c:order val="13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9AF-4749-B426-1D6D7778BD75}"/>
            </c:ext>
          </c:extLst>
        </c:ser>
        <c:ser>
          <c:idx val="14"/>
          <c:order val="14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9AF-4749-B426-1D6D7778BD75}"/>
            </c:ext>
          </c:extLst>
        </c:ser>
        <c:ser>
          <c:idx val="15"/>
          <c:order val="15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9AF-4749-B426-1D6D7778BD75}"/>
            </c:ext>
          </c:extLst>
        </c:ser>
        <c:ser>
          <c:idx val="0"/>
          <c:order val="0"/>
          <c:tx>
            <c:strRef>
              <c:f>'emisja SO2'!$B$2:$D$2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AF-4749-B426-1D6D7778BD75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AF-4749-B426-1D6D7778BD75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AF-4749-B426-1D6D7778BD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SO2'!$A$3:$A$6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SO2'!$B$8:$C$8</c:f>
              <c:numCache>
                <c:formatCode>0.0</c:formatCode>
                <c:ptCount val="2"/>
                <c:pt idx="0">
                  <c:v>74.980028645329227</c:v>
                </c:pt>
                <c:pt idx="1">
                  <c:v>25.019971354670776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9AF-4749-B426-1D6D7778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NOx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6C4A-AF66-A847321690D0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0-6C4A-AF66-A847321690D0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80-6C4A-AF66-A847321690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NOx'!$B$2:$D$2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'emisja NOx'!$B$8:$D$8</c:f>
              <c:numCache>
                <c:formatCode>0.0</c:formatCode>
                <c:ptCount val="3"/>
                <c:pt idx="0">
                  <c:v>38.478237286809218</c:v>
                </c:pt>
                <c:pt idx="1">
                  <c:v>56.308527828315192</c:v>
                </c:pt>
                <c:pt idx="2">
                  <c:v>5.2132348848755754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80-6C4A-AF66-A8473216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NOx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'emisja NOx'!$A$3:$A$6</c:f>
              <c:strCache>
                <c:ptCount val="1"/>
                <c:pt idx="0">
                  <c:v>Transport publiczny Drogi wojewódzkie Drogi powiatowe Drogi gminne</c:v>
                </c:pt>
              </c:strCache>
            </c:strRef>
          </c:tx>
          <c:explosion val="17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EA-FB48-A2FB-BA7708A48E8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A-FB48-A2FB-BA7708A48E8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A-FB48-A2FB-BA7708A48E8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EA-FB48-A2FB-BA7708A48E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NOx'!$F$3:$F$6</c:f>
              <c:numCache>
                <c:formatCode>0.0</c:formatCode>
                <c:ptCount val="4"/>
                <c:pt idx="0">
                  <c:v>0.36680287358825647</c:v>
                </c:pt>
                <c:pt idx="1">
                  <c:v>51.569462050655254</c:v>
                </c:pt>
                <c:pt idx="2">
                  <c:v>38.674845636619338</c:v>
                </c:pt>
                <c:pt idx="3">
                  <c:v>9.3888894391371345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EA-FB48-A2FB-BA7708A48E84}"/>
            </c:ext>
          </c:extLst>
        </c:ser>
        <c:ser>
          <c:idx val="2"/>
          <c:order val="2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EA-FB48-A2FB-BA7708A48E84}"/>
            </c:ext>
          </c:extLst>
        </c:ser>
        <c:ser>
          <c:idx val="3"/>
          <c:order val="3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EA-FB48-A2FB-BA7708A48E84}"/>
            </c:ext>
          </c:extLst>
        </c:ser>
        <c:ser>
          <c:idx val="4"/>
          <c:order val="4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BEA-FB48-A2FB-BA7708A48E84}"/>
            </c:ext>
          </c:extLst>
        </c:ser>
        <c:ser>
          <c:idx val="5"/>
          <c:order val="5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BEA-FB48-A2FB-BA7708A48E84}"/>
            </c:ext>
          </c:extLst>
        </c:ser>
        <c:ser>
          <c:idx val="6"/>
          <c:order val="6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BEA-FB48-A2FB-BA7708A48E84}"/>
            </c:ext>
          </c:extLst>
        </c:ser>
        <c:ser>
          <c:idx val="7"/>
          <c:order val="7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BEA-FB48-A2FB-BA7708A48E84}"/>
            </c:ext>
          </c:extLst>
        </c:ser>
        <c:ser>
          <c:idx val="8"/>
          <c:order val="8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BEA-FB48-A2FB-BA7708A48E84}"/>
            </c:ext>
          </c:extLst>
        </c:ser>
        <c:ser>
          <c:idx val="9"/>
          <c:order val="9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BEA-FB48-A2FB-BA7708A48E84}"/>
            </c:ext>
          </c:extLst>
        </c:ser>
        <c:ser>
          <c:idx val="10"/>
          <c:order val="10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BEA-FB48-A2FB-BA7708A48E84}"/>
            </c:ext>
          </c:extLst>
        </c:ser>
        <c:ser>
          <c:idx val="11"/>
          <c:order val="11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BEA-FB48-A2FB-BA7708A48E84}"/>
            </c:ext>
          </c:extLst>
        </c:ser>
        <c:ser>
          <c:idx val="12"/>
          <c:order val="12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BEA-FB48-A2FB-BA7708A48E84}"/>
            </c:ext>
          </c:extLst>
        </c:ser>
        <c:ser>
          <c:idx val="13"/>
          <c:order val="13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BEA-FB48-A2FB-BA7708A48E84}"/>
            </c:ext>
          </c:extLst>
        </c:ser>
        <c:ser>
          <c:idx val="14"/>
          <c:order val="14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BEA-FB48-A2FB-BA7708A48E84}"/>
            </c:ext>
          </c:extLst>
        </c:ser>
        <c:ser>
          <c:idx val="15"/>
          <c:order val="15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BEA-FB48-A2FB-BA7708A48E84}"/>
            </c:ext>
          </c:extLst>
        </c:ser>
        <c:ser>
          <c:idx val="0"/>
          <c:order val="0"/>
          <c:tx>
            <c:strRef>
              <c:f>'emisja NOx'!$B$2:$D$2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EA-FB48-A2FB-BA7708A48E84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EA-FB48-A2FB-BA7708A48E84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BEA-FB48-A2FB-BA7708A48E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NOx'!$A$3:$A$6</c:f>
              <c:strCache>
                <c:ptCount val="4"/>
                <c:pt idx="0">
                  <c:v>Transport publiczny</c:v>
                </c:pt>
                <c:pt idx="1">
                  <c:v>Drogi wojewódzkie</c:v>
                </c:pt>
                <c:pt idx="2">
                  <c:v>Drogi powiatowe</c:v>
                </c:pt>
                <c:pt idx="3">
                  <c:v>Drogi gminne</c:v>
                </c:pt>
              </c:strCache>
            </c:strRef>
          </c:cat>
          <c:val>
            <c:numRef>
              <c:f>'emisja NOx'!$B$8:$C$8</c:f>
              <c:numCache>
                <c:formatCode>0.0</c:formatCode>
                <c:ptCount val="2"/>
                <c:pt idx="0">
                  <c:v>38.478237286809218</c:v>
                </c:pt>
                <c:pt idx="1">
                  <c:v>56.308527828315192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BEA-FB48-A2FB-BA7708A4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Emisja PM10 - Transport [%]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'emisja PM10'!$B$2:$D$2</c:f>
              <c:strCache>
                <c:ptCount val="1"/>
                <c:pt idx="0">
                  <c:v>Benzyna silnikowa Olej napędowy LPG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5269685039370078E-2"/>
                  <c:y val="-2.74646398366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9E-5344-912D-DE92E495D91E}"/>
                </c:ext>
              </c:extLst>
            </c:dLbl>
            <c:dLbl>
              <c:idx val="1"/>
              <c:layout>
                <c:manualLayout>
                  <c:x val="1.1232392825896763E-2"/>
                  <c:y val="-8.7058909303003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9E-5344-912D-DE92E495D91E}"/>
                </c:ext>
              </c:extLst>
            </c:dLbl>
            <c:dLbl>
              <c:idx val="2"/>
              <c:layout>
                <c:manualLayout>
                  <c:x val="4.9886264216972877E-3"/>
                  <c:y val="7.270705745115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9E-5344-912D-DE92E495D9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'emisja PM10'!$B$2:$D$2</c:f>
              <c:strCache>
                <c:ptCount val="3"/>
                <c:pt idx="0">
                  <c:v>Benzyna silnikowa</c:v>
                </c:pt>
                <c:pt idx="1">
                  <c:v>Olej napędowy</c:v>
                </c:pt>
                <c:pt idx="2">
                  <c:v>LPG</c:v>
                </c:pt>
              </c:strCache>
            </c:strRef>
          </c:cat>
          <c:val>
            <c:numRef>
              <c:f>'emisja PM10'!$B$8:$C$8</c:f>
              <c:numCache>
                <c:formatCode>0.0</c:formatCode>
                <c:ptCount val="2"/>
                <c:pt idx="0">
                  <c:v>27.060811532925772</c:v>
                </c:pt>
                <c:pt idx="1">
                  <c:v>72.939188467074231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9E-5344-912D-DE92E495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142875</xdr:colOff>
      <xdr:row>23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142875</xdr:colOff>
      <xdr:row>38</xdr:row>
      <xdr:rowOff>76200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11</xdr:col>
      <xdr:colOff>457200</xdr:colOff>
      <xdr:row>23</xdr:row>
      <xdr:rowOff>76200</xdr:rowOff>
    </xdr:to>
    <xdr:graphicFrame macro="">
      <xdr:nvGraphicFramePr>
        <xdr:cNvPr id="4" name="Wykres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742950</xdr:colOff>
      <xdr:row>24</xdr:row>
      <xdr:rowOff>19050</xdr:rowOff>
    </xdr:from>
    <xdr:to>
      <xdr:col>11</xdr:col>
      <xdr:colOff>390526</xdr:colOff>
      <xdr:row>38</xdr:row>
      <xdr:rowOff>47625</xdr:rowOff>
    </xdr:to>
    <xdr:graphicFrame macro="">
      <xdr:nvGraphicFramePr>
        <xdr:cNvPr id="5" name="Wykres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38100</xdr:rowOff>
    </xdr:from>
    <xdr:to>
      <xdr:col>5</xdr:col>
      <xdr:colOff>323850</xdr:colOff>
      <xdr:row>23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24</xdr:row>
      <xdr:rowOff>9525</xdr:rowOff>
    </xdr:from>
    <xdr:to>
      <xdr:col>5</xdr:col>
      <xdr:colOff>323850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38100</xdr:rowOff>
    </xdr:from>
    <xdr:to>
      <xdr:col>5</xdr:col>
      <xdr:colOff>323850</xdr:colOff>
      <xdr:row>23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24</xdr:row>
      <xdr:rowOff>9525</xdr:rowOff>
    </xdr:from>
    <xdr:to>
      <xdr:col>5</xdr:col>
      <xdr:colOff>323850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38100</xdr:rowOff>
    </xdr:from>
    <xdr:to>
      <xdr:col>5</xdr:col>
      <xdr:colOff>323850</xdr:colOff>
      <xdr:row>23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24</xdr:row>
      <xdr:rowOff>9525</xdr:rowOff>
    </xdr:from>
    <xdr:to>
      <xdr:col>5</xdr:col>
      <xdr:colOff>323850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38100</xdr:rowOff>
    </xdr:from>
    <xdr:to>
      <xdr:col>5</xdr:col>
      <xdr:colOff>323850</xdr:colOff>
      <xdr:row>23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24</xdr:row>
      <xdr:rowOff>9525</xdr:rowOff>
    </xdr:from>
    <xdr:to>
      <xdr:col>5</xdr:col>
      <xdr:colOff>323850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38100</xdr:rowOff>
    </xdr:from>
    <xdr:to>
      <xdr:col>5</xdr:col>
      <xdr:colOff>323850</xdr:colOff>
      <xdr:row>23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24</xdr:row>
      <xdr:rowOff>9525</xdr:rowOff>
    </xdr:from>
    <xdr:to>
      <xdr:col>5</xdr:col>
      <xdr:colOff>323850</xdr:colOff>
      <xdr:row>38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9"/>
  <sheetViews>
    <sheetView zoomScale="90" zoomScaleNormal="90" workbookViewId="0">
      <selection activeCell="C164" activeCellId="18" sqref="A101:I101 A102:B110 C106:I106 A112:I112 A113:B121 C117:I117 A123:I123 A124:B132 C128:I128 A134:I134 A135:B143 C139:I139 A145:I145 A146:B154 C150:I150 A157:I157 A158:B162 A164:B169 C164:I164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151</v>
      </c>
    </row>
    <row r="2" spans="1:9" x14ac:dyDescent="0.2">
      <c r="A2" s="17" t="s">
        <v>54</v>
      </c>
      <c r="B2" s="44">
        <v>7.3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156</v>
      </c>
      <c r="B4" s="45">
        <v>2913</v>
      </c>
      <c r="C4" s="45">
        <v>58</v>
      </c>
      <c r="D4" s="45">
        <v>2076</v>
      </c>
      <c r="E4" s="45">
        <v>376</v>
      </c>
      <c r="F4" s="45">
        <v>181</v>
      </c>
      <c r="G4" s="45">
        <v>96</v>
      </c>
      <c r="H4" s="45">
        <v>76</v>
      </c>
      <c r="I4" s="45">
        <v>50</v>
      </c>
    </row>
    <row r="5" spans="1:9" x14ac:dyDescent="0.25">
      <c r="A5" s="7" t="s">
        <v>11</v>
      </c>
      <c r="B5" s="7">
        <f>B4*365</f>
        <v>1063245</v>
      </c>
      <c r="C5" s="7">
        <f t="shared" ref="C5:I5" si="0">C4*365</f>
        <v>21170</v>
      </c>
      <c r="D5" s="7">
        <f t="shared" si="0"/>
        <v>757740</v>
      </c>
      <c r="E5" s="7">
        <f t="shared" si="0"/>
        <v>137240</v>
      </c>
      <c r="F5" s="7">
        <f t="shared" si="0"/>
        <v>66065</v>
      </c>
      <c r="G5" s="7">
        <f t="shared" si="0"/>
        <v>35040</v>
      </c>
      <c r="H5" s="7">
        <f t="shared" si="0"/>
        <v>27740</v>
      </c>
      <c r="I5" s="7">
        <f t="shared" si="0"/>
        <v>18250</v>
      </c>
    </row>
    <row r="7" spans="1:9" x14ac:dyDescent="0.25">
      <c r="A7" s="12" t="s">
        <v>46</v>
      </c>
      <c r="B7" s="9"/>
      <c r="C7" s="9">
        <v>1</v>
      </c>
      <c r="D7" s="9">
        <f>(1+(B16*$B$19)/100)*(1+(C16*$B$19)/100)*(1+(D16*$B$19)/100)</f>
        <v>1.0735285915000001</v>
      </c>
      <c r="E7" s="9">
        <f>(1+($B$16*$C$19)/100)*(1+($C$16*$C$19)/100)*(1+($D$16*$C$19)/100)</f>
        <v>1.0266046726495002</v>
      </c>
      <c r="F7" s="9">
        <f>(1+($B$16*$D$19)/100)*(1+($C$16*$D$19)/100)*(1+($D$16*$D$19)/100)</f>
        <v>1.0282302663124998</v>
      </c>
      <c r="G7" s="9">
        <f>(1+($B$16*$E$19)/100)*(1+($C$16*$E$19)/100)*(1+($D$16*$E$19)/100)</f>
        <v>1.0877632255804999</v>
      </c>
      <c r="H7" s="9">
        <v>1</v>
      </c>
      <c r="I7" s="9">
        <v>1</v>
      </c>
    </row>
    <row r="9" spans="1:9" x14ac:dyDescent="0.25">
      <c r="A9" s="115" t="s">
        <v>59</v>
      </c>
      <c r="B9" s="115"/>
      <c r="C9" s="115"/>
      <c r="D9" s="115"/>
      <c r="E9" s="115"/>
      <c r="F9" s="115"/>
      <c r="G9" s="115"/>
      <c r="H9" s="115"/>
    </row>
    <row r="10" spans="1:9" ht="45" x14ac:dyDescent="0.25">
      <c r="A10" s="136" t="s">
        <v>57</v>
      </c>
      <c r="B10" s="119" t="s">
        <v>10</v>
      </c>
      <c r="C10" s="120" t="s">
        <v>4</v>
      </c>
      <c r="D10" s="120" t="s">
        <v>5</v>
      </c>
      <c r="E10" s="120" t="s">
        <v>6</v>
      </c>
      <c r="F10" s="120" t="s">
        <v>7</v>
      </c>
      <c r="G10" s="120" t="s">
        <v>8</v>
      </c>
      <c r="H10" s="120" t="s">
        <v>3</v>
      </c>
      <c r="I10" s="120" t="s">
        <v>9</v>
      </c>
    </row>
    <row r="11" spans="1:9" x14ac:dyDescent="0.25">
      <c r="A11" s="9" t="s">
        <v>60</v>
      </c>
      <c r="B11" s="46">
        <f>SUM(C11:I11)</f>
        <v>3089.1836607285027</v>
      </c>
      <c r="C11" s="47">
        <f>C4*C7</f>
        <v>58</v>
      </c>
      <c r="D11" s="47">
        <f t="shared" ref="D11:I11" si="1">D4*D7</f>
        <v>2228.6453559540005</v>
      </c>
      <c r="E11" s="47">
        <f t="shared" si="1"/>
        <v>386.00335691621206</v>
      </c>
      <c r="F11" s="47">
        <f t="shared" si="1"/>
        <v>186.10967820256246</v>
      </c>
      <c r="G11" s="47">
        <f t="shared" si="1"/>
        <v>104.42526965572799</v>
      </c>
      <c r="H11" s="47">
        <f t="shared" si="1"/>
        <v>76</v>
      </c>
      <c r="I11" s="47">
        <f t="shared" si="1"/>
        <v>50</v>
      </c>
    </row>
    <row r="12" spans="1:9" x14ac:dyDescent="0.25">
      <c r="A12" s="9" t="s">
        <v>55</v>
      </c>
      <c r="B12" s="46">
        <f>SUM(C12:I12)</f>
        <v>1127552.0361659036</v>
      </c>
      <c r="C12" s="48">
        <f>C5*C7</f>
        <v>21170</v>
      </c>
      <c r="D12" s="48">
        <f t="shared" ref="D12:I12" si="2">D5*D7</f>
        <v>813455.55492321006</v>
      </c>
      <c r="E12" s="48">
        <f t="shared" si="2"/>
        <v>140891.2252744174</v>
      </c>
      <c r="F12" s="48">
        <f t="shared" si="2"/>
        <v>67930.032543935304</v>
      </c>
      <c r="G12" s="48">
        <f t="shared" si="2"/>
        <v>38115.223424340715</v>
      </c>
      <c r="H12" s="48">
        <f t="shared" si="2"/>
        <v>27740</v>
      </c>
      <c r="I12" s="48">
        <f t="shared" si="2"/>
        <v>18250</v>
      </c>
    </row>
    <row r="15" spans="1:9" x14ac:dyDescent="0.2">
      <c r="A15" s="137" t="s">
        <v>47</v>
      </c>
      <c r="B15" s="138">
        <v>2011</v>
      </c>
      <c r="C15" s="138">
        <v>2012</v>
      </c>
      <c r="D15" s="138">
        <v>2013</v>
      </c>
      <c r="E15" s="4"/>
    </row>
    <row r="16" spans="1:9" x14ac:dyDescent="0.2">
      <c r="A16" s="139" t="s">
        <v>48</v>
      </c>
      <c r="B16" s="45">
        <v>4.5</v>
      </c>
      <c r="C16" s="45">
        <v>2</v>
      </c>
      <c r="D16" s="45">
        <v>1.5</v>
      </c>
      <c r="E16" s="4"/>
    </row>
    <row r="17" spans="1:9" x14ac:dyDescent="0.2">
      <c r="A17" s="53"/>
      <c r="B17" s="53"/>
      <c r="C17" s="4"/>
      <c r="D17" s="4"/>
      <c r="E17" s="4"/>
    </row>
    <row r="18" spans="1:9" x14ac:dyDescent="0.25">
      <c r="A18" s="139" t="s">
        <v>49</v>
      </c>
      <c r="B18" s="140" t="s">
        <v>50</v>
      </c>
      <c r="C18" s="140" t="s">
        <v>51</v>
      </c>
      <c r="D18" s="140" t="s">
        <v>52</v>
      </c>
      <c r="E18" s="140" t="s">
        <v>53</v>
      </c>
    </row>
    <row r="19" spans="1:9" x14ac:dyDescent="0.2">
      <c r="A19" s="139"/>
      <c r="B19" s="45">
        <v>0.9</v>
      </c>
      <c r="C19" s="45">
        <v>0.33</v>
      </c>
      <c r="D19" s="45">
        <v>0.35</v>
      </c>
      <c r="E19" s="45">
        <v>1.07</v>
      </c>
    </row>
    <row r="21" spans="1:9" ht="30" x14ac:dyDescent="0.25">
      <c r="A21" s="118" t="s">
        <v>58</v>
      </c>
      <c r="B21" s="119" t="s">
        <v>10</v>
      </c>
      <c r="C21" s="119" t="s">
        <v>4</v>
      </c>
      <c r="D21" s="119" t="s">
        <v>5</v>
      </c>
      <c r="E21" s="119" t="s">
        <v>6</v>
      </c>
      <c r="F21" s="119" t="s">
        <v>13</v>
      </c>
      <c r="G21" s="119" t="s">
        <v>3</v>
      </c>
      <c r="H21" s="119" t="s">
        <v>9</v>
      </c>
      <c r="I21" s="13"/>
    </row>
    <row r="22" spans="1:9" x14ac:dyDescent="0.25">
      <c r="A22" s="9" t="s">
        <v>38</v>
      </c>
      <c r="B22" s="20">
        <f>B11</f>
        <v>3089.1836607285027</v>
      </c>
      <c r="C22" s="20">
        <f>C11</f>
        <v>58</v>
      </c>
      <c r="D22" s="20">
        <f>D11</f>
        <v>2228.6453559540005</v>
      </c>
      <c r="E22" s="20">
        <f>E11</f>
        <v>386.00335691621206</v>
      </c>
      <c r="F22" s="20">
        <f>F11+G11</f>
        <v>290.53494785829048</v>
      </c>
      <c r="G22" s="20">
        <f>H11</f>
        <v>76</v>
      </c>
      <c r="H22" s="20">
        <f>I11</f>
        <v>50</v>
      </c>
      <c r="I22" s="14"/>
    </row>
    <row r="23" spans="1:9" x14ac:dyDescent="0.25">
      <c r="A23" s="9" t="s">
        <v>11</v>
      </c>
      <c r="B23" s="21">
        <f>B22*365</f>
        <v>1127552.0361659036</v>
      </c>
      <c r="C23" s="21">
        <f t="shared" ref="C23:E23" si="3">C22*365</f>
        <v>21170</v>
      </c>
      <c r="D23" s="21">
        <f t="shared" si="3"/>
        <v>813455.55492321018</v>
      </c>
      <c r="E23" s="21">
        <f t="shared" si="3"/>
        <v>140891.2252744174</v>
      </c>
      <c r="F23" s="20">
        <f>F22*365</f>
        <v>106045.25596827602</v>
      </c>
      <c r="G23" s="21">
        <f t="shared" ref="G23:H23" si="4">G22*365</f>
        <v>27740</v>
      </c>
      <c r="H23" s="21">
        <f t="shared" si="4"/>
        <v>18250</v>
      </c>
      <c r="I23" s="15"/>
    </row>
    <row r="24" spans="1:9" ht="25.5" customHeight="1" x14ac:dyDescent="0.2"/>
    <row r="25" spans="1:9" ht="30" x14ac:dyDescent="0.25">
      <c r="A25" s="118" t="s">
        <v>42</v>
      </c>
      <c r="B25" s="121"/>
      <c r="C25" s="119" t="s">
        <v>4</v>
      </c>
      <c r="D25" s="119" t="s">
        <v>5</v>
      </c>
      <c r="E25" s="119" t="s">
        <v>6</v>
      </c>
      <c r="F25" s="119" t="s">
        <v>12</v>
      </c>
      <c r="G25" s="119" t="s">
        <v>3</v>
      </c>
      <c r="H25" s="119" t="s">
        <v>9</v>
      </c>
    </row>
    <row r="26" spans="1:9" x14ac:dyDescent="0.25">
      <c r="A26" s="1" t="s">
        <v>14</v>
      </c>
      <c r="B26" s="1"/>
      <c r="C26" s="40">
        <v>3.5</v>
      </c>
      <c r="D26" s="40">
        <v>6.5</v>
      </c>
      <c r="E26" s="40">
        <v>9</v>
      </c>
      <c r="F26" s="40">
        <v>30</v>
      </c>
      <c r="G26" s="40">
        <v>25</v>
      </c>
      <c r="H26" s="40">
        <v>30</v>
      </c>
    </row>
    <row r="27" spans="1:9" x14ac:dyDescent="0.25">
      <c r="A27" s="1" t="s">
        <v>15</v>
      </c>
      <c r="B27" s="1"/>
      <c r="C27" s="40">
        <f>C26/100</f>
        <v>3.5000000000000003E-2</v>
      </c>
      <c r="D27" s="40">
        <f t="shared" ref="D27:H27" si="5">D26/100</f>
        <v>6.5000000000000002E-2</v>
      </c>
      <c r="E27" s="40">
        <f t="shared" si="5"/>
        <v>0.09</v>
      </c>
      <c r="F27" s="40">
        <f t="shared" si="5"/>
        <v>0.3</v>
      </c>
      <c r="G27" s="40">
        <f t="shared" si="5"/>
        <v>0.25</v>
      </c>
      <c r="H27" s="40">
        <f t="shared" si="5"/>
        <v>0.3</v>
      </c>
    </row>
    <row r="28" spans="1:9" x14ac:dyDescent="0.25">
      <c r="A28" s="41" t="s">
        <v>37</v>
      </c>
      <c r="B28" s="41"/>
      <c r="C28" s="42">
        <f>C27*$B$2</f>
        <v>0.2555</v>
      </c>
      <c r="D28" s="42">
        <f t="shared" ref="D28:H28" si="6">D27*$B$2</f>
        <v>0.47449999999999998</v>
      </c>
      <c r="E28" s="42">
        <f t="shared" si="6"/>
        <v>0.65699999999999992</v>
      </c>
      <c r="F28" s="42">
        <f t="shared" si="6"/>
        <v>2.19</v>
      </c>
      <c r="G28" s="42">
        <f t="shared" si="6"/>
        <v>1.825</v>
      </c>
      <c r="H28" s="42">
        <f t="shared" si="6"/>
        <v>2.19</v>
      </c>
    </row>
    <row r="30" spans="1:9" ht="30" x14ac:dyDescent="0.25">
      <c r="A30" s="118" t="s">
        <v>43</v>
      </c>
      <c r="B30" s="121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9" x14ac:dyDescent="0.2">
      <c r="A31" s="1"/>
      <c r="B31" s="1"/>
      <c r="C31" s="40">
        <f t="shared" ref="C31:H31" si="7">C23*C28</f>
        <v>5408.9350000000004</v>
      </c>
      <c r="D31" s="40">
        <f t="shared" si="7"/>
        <v>385984.66081106319</v>
      </c>
      <c r="E31" s="40">
        <f t="shared" si="7"/>
        <v>92565.535005292229</v>
      </c>
      <c r="F31" s="40">
        <f t="shared" si="7"/>
        <v>232239.11057052447</v>
      </c>
      <c r="G31" s="40">
        <f t="shared" si="7"/>
        <v>50625.5</v>
      </c>
      <c r="H31" s="40">
        <f t="shared" si="7"/>
        <v>39967.5</v>
      </c>
    </row>
    <row r="32" spans="1:9" x14ac:dyDescent="0.2">
      <c r="B32" s="6"/>
      <c r="C32" s="6"/>
      <c r="D32" s="6"/>
      <c r="E32" s="6"/>
      <c r="F32" s="6"/>
      <c r="G32" s="6"/>
      <c r="H32" s="6"/>
    </row>
    <row r="33" spans="1:8" ht="30" x14ac:dyDescent="0.25">
      <c r="A33" s="122" t="s">
        <v>39</v>
      </c>
      <c r="B33" s="122"/>
      <c r="C33" s="123" t="s">
        <v>4</v>
      </c>
      <c r="D33" s="123" t="s">
        <v>5</v>
      </c>
      <c r="E33" s="123" t="s">
        <v>6</v>
      </c>
      <c r="F33" s="123" t="s">
        <v>12</v>
      </c>
      <c r="G33" s="123" t="s">
        <v>3</v>
      </c>
      <c r="H33" s="123" t="s">
        <v>9</v>
      </c>
    </row>
    <row r="34" spans="1:8" x14ac:dyDescent="0.2">
      <c r="A34" s="22" t="s">
        <v>0</v>
      </c>
      <c r="B34" s="22"/>
      <c r="C34" s="23">
        <v>1</v>
      </c>
      <c r="D34" s="22">
        <v>10937607</v>
      </c>
      <c r="E34" s="22"/>
      <c r="F34" s="22">
        <f>678122+1630</f>
        <v>679752</v>
      </c>
      <c r="G34" s="24">
        <v>934</v>
      </c>
      <c r="H34" s="22" t="s">
        <v>17</v>
      </c>
    </row>
    <row r="35" spans="1:8" x14ac:dyDescent="0.25">
      <c r="A35" s="22" t="s">
        <v>1</v>
      </c>
      <c r="B35" s="22"/>
      <c r="C35" s="22" t="s">
        <v>17</v>
      </c>
      <c r="D35" s="22">
        <v>5259881</v>
      </c>
      <c r="E35" s="22"/>
      <c r="F35" s="22">
        <f>2027944+273099</f>
        <v>2301043</v>
      </c>
      <c r="G35" s="22">
        <v>31355</v>
      </c>
      <c r="H35" s="23">
        <v>1</v>
      </c>
    </row>
    <row r="36" spans="1:8" x14ac:dyDescent="0.2">
      <c r="A36" s="22" t="s">
        <v>16</v>
      </c>
      <c r="B36" s="22"/>
      <c r="C36" s="22" t="s">
        <v>17</v>
      </c>
      <c r="D36" s="22">
        <v>2846868</v>
      </c>
      <c r="E36" s="22"/>
      <c r="F36" s="22">
        <f>182812+1819</f>
        <v>184631</v>
      </c>
      <c r="G36" s="22">
        <v>311</v>
      </c>
      <c r="H36" s="22" t="s">
        <v>17</v>
      </c>
    </row>
    <row r="37" spans="1:8" x14ac:dyDescent="0.2">
      <c r="A37" s="25" t="s">
        <v>18</v>
      </c>
      <c r="B37" s="26"/>
      <c r="C37" s="26"/>
      <c r="D37" s="26">
        <f>SUM(D34:D36)</f>
        <v>19044356</v>
      </c>
      <c r="E37" s="26"/>
      <c r="F37" s="26">
        <f>SUM(F34:F36)</f>
        <v>3165426</v>
      </c>
      <c r="G37" s="27">
        <f>SUM(G34:G36)</f>
        <v>32600</v>
      </c>
      <c r="H37" s="26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ht="45" x14ac:dyDescent="0.25">
      <c r="A39" s="124" t="s">
        <v>40</v>
      </c>
      <c r="B39" s="122"/>
      <c r="C39" s="123" t="s">
        <v>4</v>
      </c>
      <c r="D39" s="123" t="s">
        <v>5</v>
      </c>
      <c r="E39" s="123" t="s">
        <v>6</v>
      </c>
      <c r="F39" s="123" t="s">
        <v>12</v>
      </c>
      <c r="G39" s="123" t="s">
        <v>3</v>
      </c>
      <c r="H39" s="123" t="s">
        <v>9</v>
      </c>
    </row>
    <row r="40" spans="1:8" x14ac:dyDescent="0.2">
      <c r="A40" s="22" t="s">
        <v>0</v>
      </c>
      <c r="B40" s="22"/>
      <c r="C40" s="28">
        <v>1</v>
      </c>
      <c r="D40" s="28">
        <f>D34/$D$37</f>
        <v>0.57432275473111294</v>
      </c>
      <c r="E40" s="28">
        <f>F34/$F$37</f>
        <v>0.21474266022961838</v>
      </c>
      <c r="F40" s="28">
        <f>F34/$F$37</f>
        <v>0.21474266022961838</v>
      </c>
      <c r="G40" s="28">
        <f>G34/$G$37</f>
        <v>2.8650306748466258E-2</v>
      </c>
      <c r="H40" s="22" t="s">
        <v>17</v>
      </c>
    </row>
    <row r="41" spans="1:8" x14ac:dyDescent="0.25">
      <c r="A41" s="22" t="s">
        <v>1</v>
      </c>
      <c r="B41" s="22"/>
      <c r="C41" s="28" t="s">
        <v>17</v>
      </c>
      <c r="D41" s="28">
        <f>D35/$D$37</f>
        <v>0.27619106679165206</v>
      </c>
      <c r="E41" s="28">
        <f>F35/$F$37</f>
        <v>0.72692996140171973</v>
      </c>
      <c r="F41" s="28">
        <f>F35/$F$37</f>
        <v>0.72692996140171973</v>
      </c>
      <c r="G41" s="28">
        <f>G35/$G$37</f>
        <v>0.9618098159509203</v>
      </c>
      <c r="H41" s="28">
        <v>1</v>
      </c>
    </row>
    <row r="42" spans="1:8" x14ac:dyDescent="0.2">
      <c r="A42" s="22" t="s">
        <v>16</v>
      </c>
      <c r="B42" s="22"/>
      <c r="C42" s="28" t="s">
        <v>17</v>
      </c>
      <c r="D42" s="28">
        <f>D36/$D$37</f>
        <v>0.14948617847723494</v>
      </c>
      <c r="E42" s="28">
        <f>F36/$F$37</f>
        <v>5.8327378368661913E-2</v>
      </c>
      <c r="F42" s="28">
        <f>F36/$F$37</f>
        <v>5.8327378368661913E-2</v>
      </c>
      <c r="G42" s="28">
        <f>G36/$G$37</f>
        <v>9.5398773006134963E-3</v>
      </c>
      <c r="H42" s="28" t="s">
        <v>17</v>
      </c>
    </row>
    <row r="44" spans="1:8" ht="30" x14ac:dyDescent="0.25">
      <c r="A44" s="119" t="s">
        <v>44</v>
      </c>
      <c r="B44" s="118"/>
      <c r="C44" s="119" t="s">
        <v>4</v>
      </c>
      <c r="D44" s="119" t="s">
        <v>5</v>
      </c>
      <c r="E44" s="119" t="s">
        <v>6</v>
      </c>
      <c r="F44" s="119" t="s">
        <v>12</v>
      </c>
      <c r="G44" s="119" t="s">
        <v>3</v>
      </c>
      <c r="H44" s="119" t="s">
        <v>9</v>
      </c>
    </row>
    <row r="45" spans="1:8" x14ac:dyDescent="0.2">
      <c r="A45" s="19" t="s">
        <v>18</v>
      </c>
      <c r="B45" s="10"/>
      <c r="C45" s="29">
        <f>C31</f>
        <v>5408.9350000000004</v>
      </c>
      <c r="D45" s="29">
        <f>D31</f>
        <v>385984.66081106319</v>
      </c>
      <c r="E45" s="29">
        <f t="shared" ref="E45:H45" si="8">E31</f>
        <v>92565.535005292229</v>
      </c>
      <c r="F45" s="29">
        <f t="shared" si="8"/>
        <v>232239.11057052447</v>
      </c>
      <c r="G45" s="29">
        <f t="shared" si="8"/>
        <v>50625.5</v>
      </c>
      <c r="H45" s="29">
        <f t="shared" si="8"/>
        <v>39967.5</v>
      </c>
    </row>
    <row r="46" spans="1:8" x14ac:dyDescent="0.2">
      <c r="A46" s="30" t="s">
        <v>19</v>
      </c>
      <c r="B46" s="31"/>
      <c r="C46" s="32">
        <f>$C$31*C40</f>
        <v>5408.9350000000004</v>
      </c>
      <c r="D46" s="32">
        <f>$D$45*D40</f>
        <v>221679.77368096408</v>
      </c>
      <c r="E46" s="32">
        <f>$E$45*E40</f>
        <v>19877.769232614315</v>
      </c>
      <c r="F46" s="32">
        <f>$F$45*F40</f>
        <v>49871.644413274909</v>
      </c>
      <c r="G46" s="32">
        <f>$G$45*G40</f>
        <v>1450.4361042944786</v>
      </c>
      <c r="H46" s="33" t="s">
        <v>17</v>
      </c>
    </row>
    <row r="47" spans="1:8" x14ac:dyDescent="0.25">
      <c r="A47" s="30" t="s">
        <v>20</v>
      </c>
      <c r="B47" s="31"/>
      <c r="C47" s="32" t="s">
        <v>17</v>
      </c>
      <c r="D47" s="32">
        <f>$D$45*D41</f>
        <v>106605.51523462152</v>
      </c>
      <c r="E47" s="32">
        <f>$E$45*E41</f>
        <v>67288.660788526613</v>
      </c>
      <c r="F47" s="32">
        <f>$F$45*F41</f>
        <v>168821.56768300108</v>
      </c>
      <c r="G47" s="32">
        <f>$G$45*G41</f>
        <v>48692.102837423314</v>
      </c>
      <c r="H47" s="32">
        <f>H45</f>
        <v>39967.5</v>
      </c>
    </row>
    <row r="48" spans="1:8" x14ac:dyDescent="0.2">
      <c r="A48" s="30" t="s">
        <v>21</v>
      </c>
      <c r="B48" s="31"/>
      <c r="C48" s="32" t="s">
        <v>17</v>
      </c>
      <c r="D48" s="32">
        <f>$D$45*D42</f>
        <v>57699.371895477583</v>
      </c>
      <c r="E48" s="32">
        <f>$E$45*E42</f>
        <v>5399.1049841512995</v>
      </c>
      <c r="F48" s="32">
        <f>$F$45*F42</f>
        <v>13545.898474248492</v>
      </c>
      <c r="G48" s="32">
        <f>$G$45*G42</f>
        <v>482.96105828220857</v>
      </c>
      <c r="H48" s="32" t="s">
        <v>17</v>
      </c>
    </row>
    <row r="49" spans="1:11" x14ac:dyDescent="0.2">
      <c r="A49" s="37"/>
      <c r="B49" s="38"/>
      <c r="C49" s="39"/>
      <c r="D49" s="39"/>
      <c r="E49" s="39"/>
      <c r="F49" s="39"/>
      <c r="G49" s="39"/>
      <c r="H49" s="39"/>
    </row>
    <row r="50" spans="1:11" ht="30" x14ac:dyDescent="0.25">
      <c r="A50" s="119" t="s">
        <v>89</v>
      </c>
      <c r="B50" s="118"/>
      <c r="C50" s="119" t="s">
        <v>4</v>
      </c>
      <c r="D50" s="119" t="s">
        <v>5</v>
      </c>
      <c r="E50" s="119" t="s">
        <v>6</v>
      </c>
      <c r="F50" s="119" t="s">
        <v>12</v>
      </c>
      <c r="G50" s="119" t="s">
        <v>3</v>
      </c>
      <c r="H50" s="119" t="s">
        <v>9</v>
      </c>
      <c r="J50" s="119" t="s">
        <v>94</v>
      </c>
      <c r="K50" s="141"/>
    </row>
    <row r="51" spans="1:11" x14ac:dyDescent="0.2">
      <c r="A51" s="19" t="s">
        <v>18</v>
      </c>
      <c r="B51" s="10"/>
      <c r="C51" s="29">
        <f>SUM(C52:C54)</f>
        <v>3894.4331999999999</v>
      </c>
      <c r="D51" s="29">
        <f>SUM(D52:D54)</f>
        <v>278183.62036624167</v>
      </c>
      <c r="E51" s="29">
        <f>SUM(E52:E54)</f>
        <v>72404.212385515828</v>
      </c>
      <c r="F51" s="29">
        <f t="shared" ref="F51:H51" si="9">SUM(F52:F54)</f>
        <v>181656.05465371298</v>
      </c>
      <c r="G51" s="29">
        <f t="shared" si="9"/>
        <v>41232.637293251537</v>
      </c>
      <c r="H51" s="29">
        <f t="shared" si="9"/>
        <v>32773.35</v>
      </c>
      <c r="J51" s="43" t="s">
        <v>93</v>
      </c>
    </row>
    <row r="52" spans="1:11" x14ac:dyDescent="0.2">
      <c r="A52" s="30" t="s">
        <v>90</v>
      </c>
      <c r="B52" s="31"/>
      <c r="C52" s="32">
        <f>C46*$J$52</f>
        <v>3894.4331999999999</v>
      </c>
      <c r="D52" s="32">
        <f t="shared" ref="D52:G52" si="10">D46*$J$52</f>
        <v>159609.43705029413</v>
      </c>
      <c r="E52" s="32">
        <f t="shared" si="10"/>
        <v>14311.993847482307</v>
      </c>
      <c r="F52" s="32">
        <f t="shared" si="10"/>
        <v>35907.58397755793</v>
      </c>
      <c r="G52" s="32">
        <f t="shared" si="10"/>
        <v>1044.3139950920245</v>
      </c>
      <c r="H52" s="32" t="s">
        <v>17</v>
      </c>
      <c r="J52" s="7">
        <v>0.72</v>
      </c>
    </row>
    <row r="53" spans="1:11" x14ac:dyDescent="0.25">
      <c r="A53" s="30" t="s">
        <v>91</v>
      </c>
      <c r="B53" s="31"/>
      <c r="C53" s="32" t="s">
        <v>17</v>
      </c>
      <c r="D53" s="32">
        <f t="shared" ref="D53:H53" si="11">D47*$J$53</f>
        <v>87416.522492389646</v>
      </c>
      <c r="E53" s="32">
        <f t="shared" si="11"/>
        <v>55176.701846591823</v>
      </c>
      <c r="F53" s="32">
        <f t="shared" si="11"/>
        <v>138433.68550006088</v>
      </c>
      <c r="G53" s="32">
        <f t="shared" si="11"/>
        <v>39927.524326687118</v>
      </c>
      <c r="H53" s="32">
        <f t="shared" si="11"/>
        <v>32773.35</v>
      </c>
      <c r="J53" s="7">
        <v>0.82</v>
      </c>
    </row>
    <row r="54" spans="1:11" x14ac:dyDescent="0.2">
      <c r="A54" s="30" t="s">
        <v>92</v>
      </c>
      <c r="B54" s="31"/>
      <c r="C54" s="32" t="s">
        <v>17</v>
      </c>
      <c r="D54" s="32">
        <f>D48*$J$54</f>
        <v>31157.660823557897</v>
      </c>
      <c r="E54" s="32">
        <f t="shared" ref="E54:G54" si="12">E48*$J$54</f>
        <v>2915.5166914417018</v>
      </c>
      <c r="F54" s="32">
        <f t="shared" si="12"/>
        <v>7314.7851760941858</v>
      </c>
      <c r="G54" s="32">
        <f t="shared" si="12"/>
        <v>260.79897147239262</v>
      </c>
      <c r="H54" s="32" t="s">
        <v>17</v>
      </c>
      <c r="J54" s="7">
        <v>0.54</v>
      </c>
    </row>
    <row r="55" spans="1:11" x14ac:dyDescent="0.2">
      <c r="A55" s="37"/>
      <c r="B55" s="38"/>
      <c r="C55" s="39"/>
      <c r="D55" s="39"/>
      <c r="E55" s="39"/>
      <c r="F55" s="39"/>
      <c r="G55" s="39"/>
      <c r="H55" s="39"/>
    </row>
    <row r="56" spans="1:11" x14ac:dyDescent="0.25">
      <c r="A56" s="125" t="s">
        <v>45</v>
      </c>
      <c r="B56" s="125"/>
    </row>
    <row r="57" spans="1:11" x14ac:dyDescent="0.2">
      <c r="A57" s="2" t="s">
        <v>22</v>
      </c>
      <c r="B57" s="9" t="s">
        <v>41</v>
      </c>
    </row>
    <row r="58" spans="1:11" x14ac:dyDescent="0.2">
      <c r="A58" s="2" t="s">
        <v>2</v>
      </c>
      <c r="B58" s="9">
        <v>9.1999999999999993</v>
      </c>
    </row>
    <row r="59" spans="1:11" x14ac:dyDescent="0.25">
      <c r="A59" s="2" t="s">
        <v>1</v>
      </c>
      <c r="B59" s="9">
        <v>10</v>
      </c>
    </row>
    <row r="60" spans="1:11" x14ac:dyDescent="0.2">
      <c r="A60" s="2" t="s">
        <v>16</v>
      </c>
      <c r="B60" s="7">
        <v>6.95</v>
      </c>
      <c r="C60" s="5"/>
    </row>
    <row r="62" spans="1:11" ht="30" x14ac:dyDescent="0.25">
      <c r="A62" s="118" t="s">
        <v>23</v>
      </c>
      <c r="B62" s="118"/>
      <c r="C62" s="119" t="s">
        <v>4</v>
      </c>
      <c r="D62" s="119" t="s">
        <v>5</v>
      </c>
      <c r="E62" s="119" t="s">
        <v>6</v>
      </c>
      <c r="F62" s="119" t="s">
        <v>12</v>
      </c>
      <c r="G62" s="119" t="s">
        <v>3</v>
      </c>
      <c r="H62" s="119" t="s">
        <v>9</v>
      </c>
    </row>
    <row r="63" spans="1:11" x14ac:dyDescent="0.25">
      <c r="A63" s="30" t="s">
        <v>24</v>
      </c>
      <c r="B63" s="31"/>
      <c r="C63" s="32">
        <f>C46*$B$58</f>
        <v>49762.201999999997</v>
      </c>
      <c r="D63" s="32">
        <f>D46*$B$58</f>
        <v>2039453.9178648693</v>
      </c>
      <c r="E63" s="32">
        <f>E46*$B$58</f>
        <v>182875.47694005168</v>
      </c>
      <c r="F63" s="32">
        <f>F46*$B$58</f>
        <v>458819.12860212912</v>
      </c>
      <c r="G63" s="32">
        <f>G46*$B$58</f>
        <v>13344.012159509202</v>
      </c>
      <c r="H63" s="33" t="s">
        <v>17</v>
      </c>
    </row>
    <row r="64" spans="1:11" x14ac:dyDescent="0.25">
      <c r="A64" s="30" t="s">
        <v>25</v>
      </c>
      <c r="B64" s="31"/>
      <c r="C64" s="32" t="s">
        <v>17</v>
      </c>
      <c r="D64" s="32">
        <f>D47*$B$59</f>
        <v>1066055.1523462152</v>
      </c>
      <c r="E64" s="32">
        <f>E47*$B$59</f>
        <v>672886.60788526619</v>
      </c>
      <c r="F64" s="32">
        <f>F47*$B$59</f>
        <v>1688215.6768300107</v>
      </c>
      <c r="G64" s="32">
        <f>G47*$B$59</f>
        <v>486921.02837423317</v>
      </c>
      <c r="H64" s="32">
        <f>H47*$B$59</f>
        <v>399675</v>
      </c>
    </row>
    <row r="65" spans="1:9" x14ac:dyDescent="0.25">
      <c r="A65" s="30" t="s">
        <v>26</v>
      </c>
      <c r="B65" s="31"/>
      <c r="C65" s="32" t="s">
        <v>17</v>
      </c>
      <c r="D65" s="32">
        <f>D48*$B$60</f>
        <v>401010.63467356924</v>
      </c>
      <c r="E65" s="32">
        <f>E48*$B$60</f>
        <v>37523.779639851535</v>
      </c>
      <c r="F65" s="32">
        <f>F48*$B$60</f>
        <v>94143.994396027018</v>
      </c>
      <c r="G65" s="32">
        <f>G48*$B$60</f>
        <v>3356.5793550613498</v>
      </c>
      <c r="H65" s="32" t="s">
        <v>17</v>
      </c>
    </row>
    <row r="66" spans="1:9" x14ac:dyDescent="0.25">
      <c r="A66" s="34"/>
      <c r="B66" s="19" t="s">
        <v>18</v>
      </c>
      <c r="C66" s="29">
        <f>SUM(C63:C65)</f>
        <v>49762.201999999997</v>
      </c>
      <c r="D66" s="29">
        <f>SUM(D63:D65)</f>
        <v>3506519.7048846539</v>
      </c>
      <c r="E66" s="29">
        <f>SUM(E63:E65)</f>
        <v>893285.86446516938</v>
      </c>
      <c r="F66" s="29">
        <f>SUM(F63:F65)</f>
        <v>2241178.7998281671</v>
      </c>
      <c r="G66" s="29">
        <f>SUM(G63:G65)</f>
        <v>503621.61988880369</v>
      </c>
      <c r="H66" s="29">
        <f>SUM(H64:H65)</f>
        <v>399675</v>
      </c>
    </row>
    <row r="68" spans="1:9" ht="30" x14ac:dyDescent="0.25">
      <c r="A68" s="118" t="s">
        <v>30</v>
      </c>
      <c r="B68" s="118"/>
      <c r="C68" s="119" t="s">
        <v>4</v>
      </c>
      <c r="D68" s="119" t="s">
        <v>5</v>
      </c>
      <c r="E68" s="119" t="s">
        <v>6</v>
      </c>
      <c r="F68" s="119" t="s">
        <v>12</v>
      </c>
      <c r="G68" s="119" t="s">
        <v>3</v>
      </c>
      <c r="H68" s="119" t="s">
        <v>9</v>
      </c>
      <c r="I68" s="126" t="s">
        <v>18</v>
      </c>
    </row>
    <row r="69" spans="1:9" x14ac:dyDescent="0.25">
      <c r="A69" s="36" t="s">
        <v>27</v>
      </c>
      <c r="B69" s="36"/>
      <c r="C69" s="49">
        <f>C63/1000</f>
        <v>49.762201999999995</v>
      </c>
      <c r="D69" s="49">
        <f>D63/1000</f>
        <v>2039.4539178648693</v>
      </c>
      <c r="E69" s="49">
        <f>E63/1000</f>
        <v>182.87547694005167</v>
      </c>
      <c r="F69" s="49">
        <f>F63/1000</f>
        <v>458.81912860212913</v>
      </c>
      <c r="G69" s="49">
        <f>G63/1000</f>
        <v>13.344012159509202</v>
      </c>
      <c r="H69" s="50"/>
      <c r="I69" s="63">
        <f>SUM(C69:H69)</f>
        <v>2744.254737566559</v>
      </c>
    </row>
    <row r="70" spans="1:9" x14ac:dyDescent="0.25">
      <c r="A70" s="36" t="s">
        <v>28</v>
      </c>
      <c r="B70" s="36"/>
      <c r="C70" s="49" t="s">
        <v>17</v>
      </c>
      <c r="D70" s="49">
        <f>D64/1000</f>
        <v>1066.0551523462152</v>
      </c>
      <c r="E70" s="49">
        <f>E64/1000</f>
        <v>672.88660788526624</v>
      </c>
      <c r="F70" s="49">
        <f>F64/1000</f>
        <v>1688.2156768300108</v>
      </c>
      <c r="G70" s="49">
        <f>G64/1000</f>
        <v>486.92102837423317</v>
      </c>
      <c r="H70" s="49">
        <f>H64/1000</f>
        <v>399.67500000000001</v>
      </c>
      <c r="I70" s="63">
        <f t="shared" ref="I70:I71" si="13">SUM(C70:H70)</f>
        <v>4313.753465435726</v>
      </c>
    </row>
    <row r="71" spans="1:9" x14ac:dyDescent="0.25">
      <c r="A71" s="36" t="s">
        <v>29</v>
      </c>
      <c r="B71" s="36"/>
      <c r="C71" s="49" t="s">
        <v>17</v>
      </c>
      <c r="D71" s="49">
        <f t="shared" ref="D71:G72" si="14">D65/1000</f>
        <v>401.01063467356926</v>
      </c>
      <c r="E71" s="49">
        <f t="shared" si="14"/>
        <v>37.523779639851533</v>
      </c>
      <c r="F71" s="49">
        <f t="shared" si="14"/>
        <v>94.143994396027011</v>
      </c>
      <c r="G71" s="49">
        <f t="shared" si="14"/>
        <v>3.3565793550613496</v>
      </c>
      <c r="H71" s="49" t="s">
        <v>17</v>
      </c>
      <c r="I71" s="63">
        <f t="shared" si="13"/>
        <v>536.03498806450921</v>
      </c>
    </row>
    <row r="72" spans="1:9" x14ac:dyDescent="0.25">
      <c r="A72" s="51"/>
      <c r="B72" s="35" t="s">
        <v>18</v>
      </c>
      <c r="C72" s="49">
        <f>C66/1000</f>
        <v>49.762201999999995</v>
      </c>
      <c r="D72" s="49">
        <f>D66/1000</f>
        <v>3506.5197048846539</v>
      </c>
      <c r="E72" s="49">
        <f t="shared" si="14"/>
        <v>893.28586446516942</v>
      </c>
      <c r="F72" s="49">
        <f>F66/1000</f>
        <v>2241.178799828167</v>
      </c>
      <c r="G72" s="49">
        <f t="shared" si="14"/>
        <v>503.62161988880371</v>
      </c>
      <c r="H72" s="49">
        <f>H66/1000</f>
        <v>399.67500000000001</v>
      </c>
      <c r="I72" s="61"/>
    </row>
    <row r="73" spans="1:9" x14ac:dyDescent="0.25">
      <c r="I73" s="61"/>
    </row>
    <row r="74" spans="1:9" x14ac:dyDescent="0.25">
      <c r="A74" s="125" t="s">
        <v>31</v>
      </c>
      <c r="B74" s="127" t="s">
        <v>32</v>
      </c>
      <c r="C74" s="127" t="s">
        <v>1</v>
      </c>
      <c r="D74" s="127" t="s">
        <v>16</v>
      </c>
      <c r="I74" s="61"/>
    </row>
    <row r="75" spans="1:9" x14ac:dyDescent="0.25">
      <c r="A75" s="1"/>
      <c r="B75" s="9">
        <v>0.249</v>
      </c>
      <c r="C75" s="9">
        <v>0.26700000000000002</v>
      </c>
      <c r="D75" s="9">
        <v>0.22700000000000001</v>
      </c>
      <c r="I75" s="61"/>
    </row>
    <row r="76" spans="1:9" x14ac:dyDescent="0.25">
      <c r="I76" s="6"/>
    </row>
    <row r="77" spans="1:9" ht="30" x14ac:dyDescent="0.25">
      <c r="A77" s="118" t="s">
        <v>101</v>
      </c>
      <c r="B77" s="118"/>
      <c r="C77" s="119" t="s">
        <v>4</v>
      </c>
      <c r="D77" s="119" t="s">
        <v>5</v>
      </c>
      <c r="E77" s="119" t="s">
        <v>6</v>
      </c>
      <c r="F77" s="119" t="s">
        <v>12</v>
      </c>
      <c r="G77" s="119" t="s">
        <v>3</v>
      </c>
      <c r="H77" s="119" t="s">
        <v>9</v>
      </c>
      <c r="I77" s="126" t="s">
        <v>18</v>
      </c>
    </row>
    <row r="78" spans="1:9" x14ac:dyDescent="0.25">
      <c r="A78" s="43" t="s">
        <v>33</v>
      </c>
      <c r="B78" s="43"/>
      <c r="C78" s="52">
        <f>C69*$B$75</f>
        <v>12.390788297999999</v>
      </c>
      <c r="D78" s="52">
        <f>D69*$B$75</f>
        <v>507.82402554835244</v>
      </c>
      <c r="E78" s="52">
        <f>E69*$B$75</f>
        <v>45.535993758072863</v>
      </c>
      <c r="F78" s="52">
        <f>F69*$B$75</f>
        <v>114.24596302193015</v>
      </c>
      <c r="G78" s="52">
        <f>G69*$B$75</f>
        <v>3.322659027717791</v>
      </c>
      <c r="H78" s="52" t="s">
        <v>17</v>
      </c>
      <c r="I78" s="62">
        <f>SUM(C78:H78)</f>
        <v>683.31942965407325</v>
      </c>
    </row>
    <row r="79" spans="1:9" x14ac:dyDescent="0.25">
      <c r="A79" s="43" t="s">
        <v>34</v>
      </c>
      <c r="B79" s="43"/>
      <c r="C79" s="52" t="s">
        <v>17</v>
      </c>
      <c r="D79" s="52">
        <f>D70*$C$75</f>
        <v>284.63672567643948</v>
      </c>
      <c r="E79" s="52">
        <f>E70*$C$75</f>
        <v>179.6607243053661</v>
      </c>
      <c r="F79" s="52">
        <f>F70*$C$75</f>
        <v>450.75358571361289</v>
      </c>
      <c r="G79" s="52">
        <f>G70*$C$75</f>
        <v>130.00791457592027</v>
      </c>
      <c r="H79" s="52">
        <f>H70*$C$75</f>
        <v>106.71322500000001</v>
      </c>
      <c r="I79" s="62">
        <f t="shared" ref="I79:I80" si="15">SUM(C79:H79)</f>
        <v>1151.7721752713387</v>
      </c>
    </row>
    <row r="80" spans="1:9" x14ac:dyDescent="0.25">
      <c r="A80" s="43" t="s">
        <v>35</v>
      </c>
      <c r="B80" s="43"/>
      <c r="C80" s="52" t="s">
        <v>17</v>
      </c>
      <c r="D80" s="52">
        <f>D71*$D$75</f>
        <v>91.029414070900231</v>
      </c>
      <c r="E80" s="52">
        <f>E71*$D$75</f>
        <v>8.5178979782462978</v>
      </c>
      <c r="F80" s="52">
        <f>F71*$D$75</f>
        <v>21.370686727898132</v>
      </c>
      <c r="G80" s="52">
        <f>G71*$D$75</f>
        <v>0.76194351359892643</v>
      </c>
      <c r="H80" s="52" t="s">
        <v>17</v>
      </c>
      <c r="I80" s="62">
        <f t="shared" si="15"/>
        <v>121.67994229064358</v>
      </c>
    </row>
    <row r="81" spans="1:9" x14ac:dyDescent="0.25">
      <c r="A81" s="16"/>
      <c r="B81" s="12" t="s">
        <v>18</v>
      </c>
      <c r="C81" s="52">
        <f>SUM(C78:C80)</f>
        <v>12.390788297999999</v>
      </c>
      <c r="D81" s="52">
        <f>SUM(D78:D80)</f>
        <v>883.49016529569212</v>
      </c>
      <c r="E81" s="52">
        <f>SUM(E78:E80)</f>
        <v>233.71461604168528</v>
      </c>
      <c r="F81" s="52">
        <f>SUM(F78:F80)</f>
        <v>586.37023546344119</v>
      </c>
      <c r="G81" s="52">
        <f>SUM(G78:G80)</f>
        <v>134.09251711723701</v>
      </c>
      <c r="H81" s="52"/>
      <c r="I81" s="61"/>
    </row>
    <row r="82" spans="1:9" x14ac:dyDescent="0.25">
      <c r="I82" s="61"/>
    </row>
    <row r="83" spans="1:9" ht="29.25" customHeight="1" x14ac:dyDescent="0.25">
      <c r="A83" s="116" t="s">
        <v>127</v>
      </c>
      <c r="B83" s="116"/>
      <c r="C83" s="116"/>
      <c r="D83" s="116"/>
      <c r="E83" s="116"/>
      <c r="F83" s="116"/>
      <c r="G83" s="116"/>
      <c r="H83" s="116"/>
      <c r="I83" s="116"/>
    </row>
    <row r="84" spans="1:9" ht="30" x14ac:dyDescent="0.25">
      <c r="A84" s="118" t="s">
        <v>100</v>
      </c>
      <c r="B84" s="118"/>
      <c r="C84" s="119" t="s">
        <v>4</v>
      </c>
      <c r="D84" s="119" t="s">
        <v>5</v>
      </c>
      <c r="E84" s="119" t="s">
        <v>6</v>
      </c>
      <c r="F84" s="119" t="s">
        <v>12</v>
      </c>
      <c r="G84" s="119" t="s">
        <v>3</v>
      </c>
      <c r="H84" s="119" t="s">
        <v>9</v>
      </c>
      <c r="I84" s="80"/>
    </row>
    <row r="85" spans="1:9" x14ac:dyDescent="0.25">
      <c r="A85" s="128" t="s">
        <v>95</v>
      </c>
      <c r="B85" s="127" t="s">
        <v>0</v>
      </c>
      <c r="C85" s="84">
        <v>0.08</v>
      </c>
      <c r="D85" s="84">
        <v>0.08</v>
      </c>
      <c r="E85" s="84">
        <v>0.08</v>
      </c>
      <c r="F85" s="84">
        <v>0.08</v>
      </c>
      <c r="G85" s="84">
        <v>0.08</v>
      </c>
      <c r="H85" s="84" t="s">
        <v>17</v>
      </c>
      <c r="I85" s="81"/>
    </row>
    <row r="86" spans="1:9" x14ac:dyDescent="0.25">
      <c r="A86" s="128"/>
      <c r="B86" s="127" t="s">
        <v>1</v>
      </c>
      <c r="C86" s="84" t="s">
        <v>17</v>
      </c>
      <c r="D86" s="84">
        <v>1.6E-2</v>
      </c>
      <c r="E86" s="84">
        <v>1.6E-2</v>
      </c>
      <c r="F86" s="84">
        <v>1.6E-2</v>
      </c>
      <c r="G86" s="84">
        <v>1.6E-2</v>
      </c>
      <c r="H86" s="84">
        <v>1.6E-2</v>
      </c>
      <c r="I86" s="82"/>
    </row>
    <row r="87" spans="1:9" x14ac:dyDescent="0.25">
      <c r="A87" s="128"/>
      <c r="B87" s="127" t="s">
        <v>16</v>
      </c>
      <c r="C87" s="84" t="s">
        <v>17</v>
      </c>
      <c r="D87" s="84" t="s">
        <v>17</v>
      </c>
      <c r="E87" s="84" t="s">
        <v>17</v>
      </c>
      <c r="F87" s="84" t="s">
        <v>17</v>
      </c>
      <c r="G87" s="84" t="s">
        <v>17</v>
      </c>
      <c r="H87" s="84" t="s">
        <v>17</v>
      </c>
      <c r="I87" s="82"/>
    </row>
    <row r="88" spans="1:9" x14ac:dyDescent="0.25">
      <c r="A88" s="129" t="s">
        <v>96</v>
      </c>
      <c r="B88" s="127" t="s">
        <v>0</v>
      </c>
      <c r="C88" s="85">
        <v>6.64</v>
      </c>
      <c r="D88" s="85">
        <v>8.73</v>
      </c>
      <c r="E88" s="85">
        <v>13.22</v>
      </c>
      <c r="F88" s="85">
        <v>33.369999999999997</v>
      </c>
      <c r="G88" s="85">
        <v>33.369999999999997</v>
      </c>
      <c r="H88" s="85" t="s">
        <v>17</v>
      </c>
      <c r="I88" s="61"/>
    </row>
    <row r="89" spans="1:9" x14ac:dyDescent="0.25">
      <c r="A89" s="129"/>
      <c r="B89" s="127" t="s">
        <v>1</v>
      </c>
      <c r="C89" s="85" t="s">
        <v>17</v>
      </c>
      <c r="D89" s="85">
        <v>12.96</v>
      </c>
      <c r="E89" s="85">
        <v>14.91</v>
      </c>
      <c r="F89" s="85">
        <v>13</v>
      </c>
      <c r="G89" s="85">
        <v>13</v>
      </c>
      <c r="H89" s="85">
        <v>13</v>
      </c>
      <c r="I89" s="61"/>
    </row>
    <row r="90" spans="1:9" x14ac:dyDescent="0.25">
      <c r="A90" s="129"/>
      <c r="B90" s="127" t="s">
        <v>16</v>
      </c>
      <c r="C90" s="85" t="s">
        <v>17</v>
      </c>
      <c r="D90" s="85">
        <v>15.2</v>
      </c>
      <c r="E90" s="85" t="s">
        <v>17</v>
      </c>
      <c r="F90" s="85" t="s">
        <v>17</v>
      </c>
      <c r="G90" s="85" t="s">
        <v>17</v>
      </c>
      <c r="H90" s="85" t="s">
        <v>17</v>
      </c>
      <c r="I90" s="61"/>
    </row>
    <row r="91" spans="1:9" x14ac:dyDescent="0.25">
      <c r="A91" s="130" t="s">
        <v>97</v>
      </c>
      <c r="B91" s="127" t="s">
        <v>0</v>
      </c>
      <c r="C91" s="85">
        <v>2.2000000000000002</v>
      </c>
      <c r="D91" s="85">
        <v>0.03</v>
      </c>
      <c r="E91" s="85">
        <v>0.02</v>
      </c>
      <c r="F91" s="85">
        <v>0.94</v>
      </c>
      <c r="G91" s="85">
        <v>0.94</v>
      </c>
      <c r="H91" s="85" t="s">
        <v>17</v>
      </c>
      <c r="I91" s="61"/>
    </row>
    <row r="92" spans="1:9" x14ac:dyDescent="0.25">
      <c r="A92" s="130"/>
      <c r="B92" s="127" t="s">
        <v>1</v>
      </c>
      <c r="C92" s="85" t="s">
        <v>17</v>
      </c>
      <c r="D92" s="85">
        <v>1.1000000000000001</v>
      </c>
      <c r="E92" s="85">
        <v>1.52</v>
      </c>
      <c r="F92" s="85">
        <v>0.02</v>
      </c>
      <c r="G92" s="85">
        <v>0.02</v>
      </c>
      <c r="H92" s="85">
        <v>0.02</v>
      </c>
      <c r="I92" s="61"/>
    </row>
    <row r="93" spans="1:9" x14ac:dyDescent="0.25">
      <c r="A93" s="130"/>
      <c r="B93" s="127" t="s">
        <v>16</v>
      </c>
      <c r="C93" s="88" t="s">
        <v>17</v>
      </c>
      <c r="D93" s="85" t="s">
        <v>17</v>
      </c>
      <c r="E93" s="85" t="s">
        <v>17</v>
      </c>
      <c r="F93" s="85" t="s">
        <v>17</v>
      </c>
      <c r="G93" s="85" t="s">
        <v>17</v>
      </c>
      <c r="H93" s="85" t="s">
        <v>17</v>
      </c>
      <c r="I93" s="61"/>
    </row>
    <row r="94" spans="1:9" x14ac:dyDescent="0.25">
      <c r="A94" s="130" t="s">
        <v>98</v>
      </c>
      <c r="B94" s="127" t="s">
        <v>0</v>
      </c>
      <c r="C94" s="85">
        <v>2.2000000000000002</v>
      </c>
      <c r="D94" s="85">
        <v>0.03</v>
      </c>
      <c r="E94" s="85">
        <v>0.02</v>
      </c>
      <c r="F94" s="85">
        <v>0.94</v>
      </c>
      <c r="G94" s="85">
        <v>0.94</v>
      </c>
      <c r="H94" s="85" t="s">
        <v>17</v>
      </c>
      <c r="I94" s="61"/>
    </row>
    <row r="95" spans="1:9" x14ac:dyDescent="0.25">
      <c r="A95" s="130"/>
      <c r="B95" s="127" t="s">
        <v>1</v>
      </c>
      <c r="C95" s="85" t="s">
        <v>17</v>
      </c>
      <c r="D95" s="85">
        <v>1.1000000000000001</v>
      </c>
      <c r="E95" s="85">
        <v>1.52</v>
      </c>
      <c r="F95" s="85">
        <v>0.02</v>
      </c>
      <c r="G95" s="85">
        <v>0.02</v>
      </c>
      <c r="H95" s="85">
        <v>0.02</v>
      </c>
      <c r="I95" s="61"/>
    </row>
    <row r="96" spans="1:9" x14ac:dyDescent="0.25">
      <c r="A96" s="130"/>
      <c r="B96" s="127" t="s">
        <v>16</v>
      </c>
      <c r="C96" s="88" t="s">
        <v>17</v>
      </c>
      <c r="D96" s="85" t="s">
        <v>17</v>
      </c>
      <c r="E96" s="85" t="s">
        <v>17</v>
      </c>
      <c r="F96" s="85" t="s">
        <v>17</v>
      </c>
      <c r="G96" s="85" t="s">
        <v>17</v>
      </c>
      <c r="H96" s="85" t="s">
        <v>17</v>
      </c>
      <c r="I96" s="61"/>
    </row>
    <row r="97" spans="1:9" x14ac:dyDescent="0.25">
      <c r="A97" s="131" t="s">
        <v>99</v>
      </c>
      <c r="B97" s="127" t="s">
        <v>0</v>
      </c>
      <c r="C97" s="83">
        <v>8.3999999999999992E-6</v>
      </c>
      <c r="D97" s="83">
        <v>5.4999999999999999E-6</v>
      </c>
      <c r="E97" s="83">
        <v>4.1999999999999998E-5</v>
      </c>
      <c r="F97" s="83" t="s">
        <v>17</v>
      </c>
      <c r="G97" s="83" t="s">
        <v>17</v>
      </c>
      <c r="H97" s="83" t="s">
        <v>17</v>
      </c>
      <c r="I97" s="61"/>
    </row>
    <row r="98" spans="1:9" x14ac:dyDescent="0.25">
      <c r="A98" s="131"/>
      <c r="B98" s="127" t="s">
        <v>1</v>
      </c>
      <c r="C98" s="83" t="s">
        <v>17</v>
      </c>
      <c r="D98" s="83">
        <v>2.1399999999999998E-5</v>
      </c>
      <c r="E98" s="83">
        <v>1.5800000000000001E-5</v>
      </c>
      <c r="F98" s="83">
        <v>5.1E-5</v>
      </c>
      <c r="G98" s="83">
        <v>5.1E-5</v>
      </c>
      <c r="H98" s="83">
        <v>5.1E-5</v>
      </c>
      <c r="I98" s="6"/>
    </row>
    <row r="99" spans="1:9" x14ac:dyDescent="0.25">
      <c r="A99" s="131"/>
      <c r="B99" s="127" t="s">
        <v>16</v>
      </c>
      <c r="C99" s="83" t="s">
        <v>17</v>
      </c>
      <c r="D99" s="83">
        <v>1.9999999999999999E-7</v>
      </c>
      <c r="E99" s="83" t="s">
        <v>17</v>
      </c>
      <c r="F99" s="83" t="s">
        <v>17</v>
      </c>
      <c r="G99" s="83" t="s">
        <v>17</v>
      </c>
      <c r="H99" s="83" t="s">
        <v>17</v>
      </c>
      <c r="I99" s="6"/>
    </row>
    <row r="101" spans="1:9" ht="30" x14ac:dyDescent="0.25">
      <c r="A101" s="132" t="s">
        <v>105</v>
      </c>
      <c r="B101" s="118"/>
      <c r="C101" s="119" t="s">
        <v>4</v>
      </c>
      <c r="D101" s="119" t="s">
        <v>5</v>
      </c>
      <c r="E101" s="119" t="s">
        <v>6</v>
      </c>
      <c r="F101" s="119" t="s">
        <v>12</v>
      </c>
      <c r="G101" s="119" t="s">
        <v>3</v>
      </c>
      <c r="H101" s="119" t="s">
        <v>9</v>
      </c>
      <c r="I101" s="118" t="s">
        <v>18</v>
      </c>
    </row>
    <row r="102" spans="1:9" x14ac:dyDescent="0.25">
      <c r="A102" s="127" t="s">
        <v>102</v>
      </c>
      <c r="B102" s="118"/>
      <c r="C102" s="86">
        <f>C52*C85</f>
        <v>311.55465600000002</v>
      </c>
      <c r="D102" s="86">
        <f>D52*D85</f>
        <v>12768.75496402353</v>
      </c>
      <c r="E102" s="86">
        <f>E52*E85</f>
        <v>1144.9595077985846</v>
      </c>
      <c r="F102" s="86">
        <f>F52*F85</f>
        <v>2872.6067182046345</v>
      </c>
      <c r="G102" s="86">
        <f>G52*G85</f>
        <v>83.545119607361954</v>
      </c>
      <c r="H102" s="86" t="s">
        <v>17</v>
      </c>
      <c r="I102" s="87">
        <f>SUM(C102:H102)</f>
        <v>17181.420965634112</v>
      </c>
    </row>
    <row r="103" spans="1:9" x14ac:dyDescent="0.25">
      <c r="A103" s="127" t="s">
        <v>103</v>
      </c>
      <c r="B103" s="118"/>
      <c r="C103" s="86" t="s">
        <v>17</v>
      </c>
      <c r="D103" s="86">
        <f>D53*D86</f>
        <v>1398.6643598782343</v>
      </c>
      <c r="E103" s="86">
        <f>E53*E86</f>
        <v>882.82722954546921</v>
      </c>
      <c r="F103" s="86">
        <f>F53*F86</f>
        <v>2214.938968000974</v>
      </c>
      <c r="G103" s="86">
        <f>G53*G86</f>
        <v>638.84038922699392</v>
      </c>
      <c r="H103" s="86">
        <f>H53*H86</f>
        <v>524.37360000000001</v>
      </c>
      <c r="I103" s="87">
        <f t="shared" ref="I103:I104" si="16">SUM(C103:H103)</f>
        <v>5659.6445466516716</v>
      </c>
    </row>
    <row r="104" spans="1:9" x14ac:dyDescent="0.25">
      <c r="A104" s="127" t="s">
        <v>104</v>
      </c>
      <c r="B104" s="118"/>
      <c r="C104" s="86" t="s">
        <v>17</v>
      </c>
      <c r="D104" s="86" t="s">
        <v>17</v>
      </c>
      <c r="E104" s="86" t="s">
        <v>17</v>
      </c>
      <c r="F104" s="86" t="s">
        <v>17</v>
      </c>
      <c r="G104" s="86" t="s">
        <v>17</v>
      </c>
      <c r="H104" s="86" t="s">
        <v>17</v>
      </c>
      <c r="I104" s="87">
        <f t="shared" si="16"/>
        <v>0</v>
      </c>
    </row>
    <row r="105" spans="1:9" x14ac:dyDescent="0.25">
      <c r="A105" s="127" t="s">
        <v>18</v>
      </c>
      <c r="B105" s="118"/>
      <c r="C105" s="87">
        <f>SUM(C102:C104)</f>
        <v>311.55465600000002</v>
      </c>
      <c r="D105" s="87">
        <f t="shared" ref="D105:H105" si="17">SUM(D102:D104)</f>
        <v>14167.419323901764</v>
      </c>
      <c r="E105" s="87">
        <f t="shared" si="17"/>
        <v>2027.7867373440538</v>
      </c>
      <c r="F105" s="87">
        <f t="shared" si="17"/>
        <v>5087.5456862056089</v>
      </c>
      <c r="G105" s="87">
        <f t="shared" si="17"/>
        <v>722.38550883435585</v>
      </c>
      <c r="H105" s="87">
        <f t="shared" si="17"/>
        <v>524.37360000000001</v>
      </c>
      <c r="I105" s="86"/>
    </row>
    <row r="106" spans="1:9" ht="30" x14ac:dyDescent="0.25">
      <c r="A106" s="132" t="s">
        <v>106</v>
      </c>
      <c r="B106" s="118"/>
      <c r="C106" s="119" t="s">
        <v>4</v>
      </c>
      <c r="D106" s="119" t="s">
        <v>5</v>
      </c>
      <c r="E106" s="119" t="s">
        <v>6</v>
      </c>
      <c r="F106" s="119" t="s">
        <v>12</v>
      </c>
      <c r="G106" s="119" t="s">
        <v>3</v>
      </c>
      <c r="H106" s="119" t="s">
        <v>9</v>
      </c>
      <c r="I106" s="118" t="s">
        <v>18</v>
      </c>
    </row>
    <row r="107" spans="1:9" x14ac:dyDescent="0.25">
      <c r="A107" s="127" t="s">
        <v>90</v>
      </c>
      <c r="B107" s="118"/>
      <c r="C107" s="86">
        <f>C102/1000</f>
        <v>0.31155465600000004</v>
      </c>
      <c r="D107" s="86">
        <f t="shared" ref="D107:G107" si="18">D102/1000</f>
        <v>12.768754964023531</v>
      </c>
      <c r="E107" s="86">
        <f t="shared" si="18"/>
        <v>1.1449595077985846</v>
      </c>
      <c r="F107" s="86">
        <f t="shared" si="18"/>
        <v>2.8726067182046346</v>
      </c>
      <c r="G107" s="86">
        <f t="shared" si="18"/>
        <v>8.3545119607361953E-2</v>
      </c>
      <c r="H107" s="86" t="s">
        <v>17</v>
      </c>
      <c r="I107" s="87">
        <f>SUM(C107:H107)</f>
        <v>17.181420965634114</v>
      </c>
    </row>
    <row r="108" spans="1:9" x14ac:dyDescent="0.25">
      <c r="A108" s="127" t="s">
        <v>91</v>
      </c>
      <c r="B108" s="118"/>
      <c r="C108" s="86" t="s">
        <v>17</v>
      </c>
      <c r="D108" s="86">
        <f t="shared" ref="D108:H108" si="19">D103/1000</f>
        <v>1.3986643598782342</v>
      </c>
      <c r="E108" s="86">
        <f t="shared" si="19"/>
        <v>0.88282722954546922</v>
      </c>
      <c r="F108" s="86">
        <f t="shared" si="19"/>
        <v>2.2149389680009741</v>
      </c>
      <c r="G108" s="86">
        <f t="shared" si="19"/>
        <v>0.63884038922699393</v>
      </c>
      <c r="H108" s="86">
        <f t="shared" si="19"/>
        <v>0.5243736</v>
      </c>
      <c r="I108" s="87">
        <f t="shared" ref="I108:I109" si="20">SUM(C108:H108)</f>
        <v>5.6596445466516707</v>
      </c>
    </row>
    <row r="109" spans="1:9" x14ac:dyDescent="0.25">
      <c r="A109" s="127" t="s">
        <v>92</v>
      </c>
      <c r="B109" s="118"/>
      <c r="C109" s="86" t="s">
        <v>17</v>
      </c>
      <c r="D109" s="86" t="s">
        <v>17</v>
      </c>
      <c r="E109" s="86" t="s">
        <v>17</v>
      </c>
      <c r="F109" s="86" t="s">
        <v>17</v>
      </c>
      <c r="G109" s="86" t="s">
        <v>17</v>
      </c>
      <c r="H109" s="86" t="s">
        <v>17</v>
      </c>
      <c r="I109" s="87">
        <f t="shared" si="20"/>
        <v>0</v>
      </c>
    </row>
    <row r="110" spans="1:9" x14ac:dyDescent="0.25">
      <c r="A110" s="127" t="s">
        <v>18</v>
      </c>
      <c r="B110" s="118"/>
      <c r="C110" s="87">
        <f>SUM(C107:C109)</f>
        <v>0.31155465600000004</v>
      </c>
      <c r="D110" s="87">
        <f t="shared" ref="D110" si="21">SUM(D107:D109)</f>
        <v>14.167419323901765</v>
      </c>
      <c r="E110" s="87">
        <f t="shared" ref="E110" si="22">SUM(E107:E109)</f>
        <v>2.0277867373440537</v>
      </c>
      <c r="F110" s="87">
        <f t="shared" ref="F110" si="23">SUM(F107:F109)</f>
        <v>5.0875456862056083</v>
      </c>
      <c r="G110" s="87">
        <f t="shared" ref="G110" si="24">SUM(G107:G109)</f>
        <v>0.72238550883435593</v>
      </c>
      <c r="H110" s="87">
        <f t="shared" ref="H110" si="25">SUM(H107:H109)</f>
        <v>0.5243736</v>
      </c>
      <c r="I110" s="86"/>
    </row>
    <row r="112" spans="1:9" ht="30" x14ac:dyDescent="0.25">
      <c r="A112" s="133" t="s">
        <v>107</v>
      </c>
      <c r="B112" s="118"/>
      <c r="C112" s="119" t="s">
        <v>4</v>
      </c>
      <c r="D112" s="119" t="s">
        <v>5</v>
      </c>
      <c r="E112" s="119" t="s">
        <v>6</v>
      </c>
      <c r="F112" s="119" t="s">
        <v>12</v>
      </c>
      <c r="G112" s="119" t="s">
        <v>3</v>
      </c>
      <c r="H112" s="119" t="s">
        <v>9</v>
      </c>
      <c r="I112" s="118" t="s">
        <v>18</v>
      </c>
    </row>
    <row r="113" spans="1:9" x14ac:dyDescent="0.25">
      <c r="A113" s="127" t="s">
        <v>102</v>
      </c>
      <c r="B113" s="118"/>
      <c r="C113" s="86">
        <f>C52*C88</f>
        <v>25859.036447999999</v>
      </c>
      <c r="D113" s="86">
        <f>D52*D88</f>
        <v>1393390.3854490679</v>
      </c>
      <c r="E113" s="86">
        <f>E52*E88</f>
        <v>189204.5586637161</v>
      </c>
      <c r="F113" s="86">
        <f>F52*F88</f>
        <v>1198236.077331108</v>
      </c>
      <c r="G113" s="86">
        <f>G52*G88</f>
        <v>34848.758016220854</v>
      </c>
      <c r="H113" s="86" t="s">
        <v>17</v>
      </c>
      <c r="I113" s="87">
        <f>SUM(C113:H113)</f>
        <v>2841538.815908113</v>
      </c>
    </row>
    <row r="114" spans="1:9" x14ac:dyDescent="0.25">
      <c r="A114" s="127" t="s">
        <v>103</v>
      </c>
      <c r="B114" s="118"/>
      <c r="C114" s="86" t="s">
        <v>17</v>
      </c>
      <c r="D114" s="86">
        <f>D53*D89</f>
        <v>1132918.1315013699</v>
      </c>
      <c r="E114" s="86">
        <f>E53*E89</f>
        <v>822684.6245326841</v>
      </c>
      <c r="F114" s="86">
        <f>F53*F89</f>
        <v>1799637.9115007913</v>
      </c>
      <c r="G114" s="86">
        <f>G53*G89</f>
        <v>519057.81624693255</v>
      </c>
      <c r="H114" s="86">
        <f>H53*H89</f>
        <v>426053.55</v>
      </c>
      <c r="I114" s="87">
        <f t="shared" ref="I114:I115" si="26">SUM(C114:H114)</f>
        <v>4700352.0337817771</v>
      </c>
    </row>
    <row r="115" spans="1:9" x14ac:dyDescent="0.25">
      <c r="A115" s="127" t="s">
        <v>104</v>
      </c>
      <c r="B115" s="118"/>
      <c r="C115" s="86" t="s">
        <v>17</v>
      </c>
      <c r="D115" s="86">
        <f>D54*D90</f>
        <v>473596.44451808004</v>
      </c>
      <c r="E115" s="86" t="s">
        <v>17</v>
      </c>
      <c r="F115" s="86" t="s">
        <v>17</v>
      </c>
      <c r="G115" s="86" t="s">
        <v>17</v>
      </c>
      <c r="H115" s="86" t="s">
        <v>17</v>
      </c>
      <c r="I115" s="87">
        <f t="shared" si="26"/>
        <v>473596.44451808004</v>
      </c>
    </row>
    <row r="116" spans="1:9" x14ac:dyDescent="0.25">
      <c r="A116" s="127" t="s">
        <v>18</v>
      </c>
      <c r="B116" s="118"/>
      <c r="C116" s="87">
        <f>SUM(C113:C115)</f>
        <v>25859.036447999999</v>
      </c>
      <c r="D116" s="87">
        <f>SUM(D113:D115)</f>
        <v>2999904.9614685178</v>
      </c>
      <c r="E116" s="87">
        <f t="shared" ref="E116" si="27">SUM(E113:E115)</f>
        <v>1011889.1831964002</v>
      </c>
      <c r="F116" s="87">
        <f t="shared" ref="F116" si="28">SUM(F113:F115)</f>
        <v>2997873.9888318991</v>
      </c>
      <c r="G116" s="87">
        <f t="shared" ref="G116" si="29">SUM(G113:G115)</f>
        <v>553906.57426315336</v>
      </c>
      <c r="H116" s="87">
        <f t="shared" ref="H116" si="30">SUM(H113:H115)</f>
        <v>426053.55</v>
      </c>
      <c r="I116" s="86"/>
    </row>
    <row r="117" spans="1:9" ht="30" x14ac:dyDescent="0.25">
      <c r="A117" s="133" t="s">
        <v>108</v>
      </c>
      <c r="B117" s="118"/>
      <c r="C117" s="119" t="s">
        <v>4</v>
      </c>
      <c r="D117" s="119" t="s">
        <v>5</v>
      </c>
      <c r="E117" s="119" t="s">
        <v>6</v>
      </c>
      <c r="F117" s="119" t="s">
        <v>12</v>
      </c>
      <c r="G117" s="119" t="s">
        <v>3</v>
      </c>
      <c r="H117" s="119" t="s">
        <v>9</v>
      </c>
      <c r="I117" s="118" t="s">
        <v>18</v>
      </c>
    </row>
    <row r="118" spans="1:9" x14ac:dyDescent="0.25">
      <c r="A118" s="127" t="s">
        <v>90</v>
      </c>
      <c r="B118" s="118"/>
      <c r="C118" s="86">
        <f>C113/1000</f>
        <v>25.859036447999998</v>
      </c>
      <c r="D118" s="86">
        <f t="shared" ref="D118:G118" si="31">D113/1000</f>
        <v>1393.3903854490679</v>
      </c>
      <c r="E118" s="86">
        <f t="shared" si="31"/>
        <v>189.20455866371611</v>
      </c>
      <c r="F118" s="86">
        <f t="shared" si="31"/>
        <v>1198.2360773311079</v>
      </c>
      <c r="G118" s="86">
        <f t="shared" si="31"/>
        <v>34.848758016220856</v>
      </c>
      <c r="H118" s="86" t="s">
        <v>17</v>
      </c>
      <c r="I118" s="87">
        <f>SUM(C118:H118)</f>
        <v>2841.5388159081131</v>
      </c>
    </row>
    <row r="119" spans="1:9" x14ac:dyDescent="0.25">
      <c r="A119" s="127" t="s">
        <v>91</v>
      </c>
      <c r="B119" s="118"/>
      <c r="C119" s="86" t="s">
        <v>17</v>
      </c>
      <c r="D119" s="86">
        <f t="shared" ref="D119:H120" si="32">D114/1000</f>
        <v>1132.9181315013698</v>
      </c>
      <c r="E119" s="86">
        <f t="shared" si="32"/>
        <v>822.6846245326841</v>
      </c>
      <c r="F119" s="86">
        <f t="shared" si="32"/>
        <v>1799.6379115007912</v>
      </c>
      <c r="G119" s="86">
        <f t="shared" si="32"/>
        <v>519.05781624693259</v>
      </c>
      <c r="H119" s="86">
        <f t="shared" si="32"/>
        <v>426.05354999999997</v>
      </c>
      <c r="I119" s="87">
        <f t="shared" ref="I119:I120" si="33">SUM(C119:H119)</f>
        <v>4700.3520337817772</v>
      </c>
    </row>
    <row r="120" spans="1:9" x14ac:dyDescent="0.25">
      <c r="A120" s="127" t="s">
        <v>92</v>
      </c>
      <c r="B120" s="118"/>
      <c r="C120" s="86" t="s">
        <v>17</v>
      </c>
      <c r="D120" s="86">
        <f t="shared" si="32"/>
        <v>473.59644451808003</v>
      </c>
      <c r="E120" s="86" t="s">
        <v>17</v>
      </c>
      <c r="F120" s="86" t="s">
        <v>17</v>
      </c>
      <c r="G120" s="86" t="s">
        <v>17</v>
      </c>
      <c r="H120" s="86" t="s">
        <v>17</v>
      </c>
      <c r="I120" s="87">
        <f t="shared" si="33"/>
        <v>473.59644451808003</v>
      </c>
    </row>
    <row r="121" spans="1:9" x14ac:dyDescent="0.25">
      <c r="A121" s="127" t="s">
        <v>18</v>
      </c>
      <c r="B121" s="118"/>
      <c r="C121" s="87">
        <f>SUM(C118:C120)</f>
        <v>25.859036447999998</v>
      </c>
      <c r="D121" s="87">
        <f t="shared" ref="D121" si="34">SUM(D118:D120)</f>
        <v>2999.9049614685173</v>
      </c>
      <c r="E121" s="87">
        <f t="shared" ref="E121" si="35">SUM(E118:E120)</f>
        <v>1011.8891831964002</v>
      </c>
      <c r="F121" s="87">
        <f t="shared" ref="F121" si="36">SUM(F118:F120)</f>
        <v>2997.8739888318992</v>
      </c>
      <c r="G121" s="87">
        <f t="shared" ref="G121" si="37">SUM(G118:G120)</f>
        <v>553.9065742631534</v>
      </c>
      <c r="H121" s="87">
        <f t="shared" ref="H121" si="38">SUM(H118:H120)</f>
        <v>426.05354999999997</v>
      </c>
      <c r="I121" s="86"/>
    </row>
    <row r="123" spans="1:9" ht="30" x14ac:dyDescent="0.25">
      <c r="A123" s="134" t="s">
        <v>109</v>
      </c>
      <c r="B123" s="118"/>
      <c r="C123" s="119" t="s">
        <v>4</v>
      </c>
      <c r="D123" s="119" t="s">
        <v>5</v>
      </c>
      <c r="E123" s="119" t="s">
        <v>6</v>
      </c>
      <c r="F123" s="119" t="s">
        <v>12</v>
      </c>
      <c r="G123" s="119" t="s">
        <v>3</v>
      </c>
      <c r="H123" s="119" t="s">
        <v>9</v>
      </c>
      <c r="I123" s="118" t="s">
        <v>18</v>
      </c>
    </row>
    <row r="124" spans="1:9" x14ac:dyDescent="0.25">
      <c r="A124" s="127" t="s">
        <v>102</v>
      </c>
      <c r="B124" s="118"/>
      <c r="C124" s="86">
        <f>C52*C91</f>
        <v>8567.7530400000014</v>
      </c>
      <c r="D124" s="86">
        <f t="shared" ref="D124:G124" si="39">D52*D91</f>
        <v>4788.2831115088238</v>
      </c>
      <c r="E124" s="86">
        <f t="shared" si="39"/>
        <v>286.23987694964615</v>
      </c>
      <c r="F124" s="86">
        <f t="shared" si="39"/>
        <v>33753.128938904454</v>
      </c>
      <c r="G124" s="86">
        <f t="shared" si="39"/>
        <v>981.655155386503</v>
      </c>
      <c r="H124" s="86" t="s">
        <v>17</v>
      </c>
      <c r="I124" s="87">
        <f>SUM(C124:H124)</f>
        <v>48377.060122749434</v>
      </c>
    </row>
    <row r="125" spans="1:9" x14ac:dyDescent="0.25">
      <c r="A125" s="127" t="s">
        <v>103</v>
      </c>
      <c r="B125" s="118"/>
      <c r="C125" s="86" t="s">
        <v>17</v>
      </c>
      <c r="D125" s="86">
        <f t="shared" ref="D125:H125" si="40">D53*D92</f>
        <v>96158.174741628623</v>
      </c>
      <c r="E125" s="86">
        <f t="shared" si="40"/>
        <v>83868.58680681957</v>
      </c>
      <c r="F125" s="86">
        <f t="shared" si="40"/>
        <v>2768.6737100012174</v>
      </c>
      <c r="G125" s="86">
        <f t="shared" si="40"/>
        <v>798.5504865337424</v>
      </c>
      <c r="H125" s="86">
        <f t="shared" si="40"/>
        <v>655.46699999999998</v>
      </c>
      <c r="I125" s="87">
        <f t="shared" ref="I125:I126" si="41">SUM(C125:H125)</f>
        <v>184249.45274498314</v>
      </c>
    </row>
    <row r="126" spans="1:9" x14ac:dyDescent="0.25">
      <c r="A126" s="127" t="s">
        <v>104</v>
      </c>
      <c r="B126" s="118"/>
      <c r="C126" s="86" t="s">
        <v>17</v>
      </c>
      <c r="D126" s="86" t="s">
        <v>17</v>
      </c>
      <c r="E126" s="86" t="s">
        <v>17</v>
      </c>
      <c r="F126" s="86" t="s">
        <v>17</v>
      </c>
      <c r="G126" s="86" t="s">
        <v>17</v>
      </c>
      <c r="H126" s="86" t="s">
        <v>17</v>
      </c>
      <c r="I126" s="87">
        <f t="shared" si="41"/>
        <v>0</v>
      </c>
    </row>
    <row r="127" spans="1:9" x14ac:dyDescent="0.25">
      <c r="A127" s="127" t="s">
        <v>18</v>
      </c>
      <c r="B127" s="118"/>
      <c r="C127" s="87">
        <f>SUM(C124:C126)</f>
        <v>8567.7530400000014</v>
      </c>
      <c r="D127" s="87">
        <f>SUM(D124:D126)</f>
        <v>100946.45785313744</v>
      </c>
      <c r="E127" s="87">
        <f t="shared" ref="E127" si="42">SUM(E124:E126)</f>
        <v>84154.826683769221</v>
      </c>
      <c r="F127" s="87">
        <f t="shared" ref="F127" si="43">SUM(F124:F126)</f>
        <v>36521.802648905672</v>
      </c>
      <c r="G127" s="87">
        <f t="shared" ref="G127" si="44">SUM(G124:G126)</f>
        <v>1780.2056419202454</v>
      </c>
      <c r="H127" s="87">
        <f t="shared" ref="H127" si="45">SUM(H124:H126)</f>
        <v>655.46699999999998</v>
      </c>
      <c r="I127" s="86"/>
    </row>
    <row r="128" spans="1:9" ht="30" x14ac:dyDescent="0.25">
      <c r="A128" s="134" t="s">
        <v>110</v>
      </c>
      <c r="B128" s="118"/>
      <c r="C128" s="119" t="s">
        <v>4</v>
      </c>
      <c r="D128" s="119" t="s">
        <v>5</v>
      </c>
      <c r="E128" s="119" t="s">
        <v>6</v>
      </c>
      <c r="F128" s="119" t="s">
        <v>12</v>
      </c>
      <c r="G128" s="119" t="s">
        <v>3</v>
      </c>
      <c r="H128" s="119" t="s">
        <v>9</v>
      </c>
      <c r="I128" s="118" t="s">
        <v>18</v>
      </c>
    </row>
    <row r="129" spans="1:9" x14ac:dyDescent="0.25">
      <c r="A129" s="127" t="s">
        <v>90</v>
      </c>
      <c r="B129" s="118"/>
      <c r="C129" s="86">
        <f>C124/1000</f>
        <v>8.5677530400000013</v>
      </c>
      <c r="D129" s="86">
        <f t="shared" ref="D129:G129" si="46">D124/1000</f>
        <v>4.7882831115088242</v>
      </c>
      <c r="E129" s="86">
        <f t="shared" si="46"/>
        <v>0.28623987694964614</v>
      </c>
      <c r="F129" s="86">
        <f t="shared" si="46"/>
        <v>33.753128938904453</v>
      </c>
      <c r="G129" s="86">
        <f t="shared" si="46"/>
        <v>0.98165515538650294</v>
      </c>
      <c r="H129" s="86" t="s">
        <v>17</v>
      </c>
      <c r="I129" s="87">
        <f>SUM(C129:H129)</f>
        <v>48.377060122749427</v>
      </c>
    </row>
    <row r="130" spans="1:9" x14ac:dyDescent="0.25">
      <c r="A130" s="127" t="s">
        <v>91</v>
      </c>
      <c r="B130" s="118"/>
      <c r="C130" s="86" t="s">
        <v>17</v>
      </c>
      <c r="D130" s="86">
        <f t="shared" ref="D130:H130" si="47">D125/1000</f>
        <v>96.158174741628628</v>
      </c>
      <c r="E130" s="86">
        <f t="shared" si="47"/>
        <v>83.868586806819565</v>
      </c>
      <c r="F130" s="86">
        <f t="shared" si="47"/>
        <v>2.7686737100012175</v>
      </c>
      <c r="G130" s="86">
        <f t="shared" si="47"/>
        <v>0.79855048653374239</v>
      </c>
      <c r="H130" s="86">
        <f t="shared" si="47"/>
        <v>0.65546700000000002</v>
      </c>
      <c r="I130" s="87">
        <f t="shared" ref="I130:I131" si="48">SUM(C130:H130)</f>
        <v>184.24945274498313</v>
      </c>
    </row>
    <row r="131" spans="1:9" x14ac:dyDescent="0.25">
      <c r="A131" s="127" t="s">
        <v>92</v>
      </c>
      <c r="B131" s="118"/>
      <c r="C131" s="86" t="s">
        <v>17</v>
      </c>
      <c r="D131" s="86" t="s">
        <v>17</v>
      </c>
      <c r="E131" s="86" t="s">
        <v>17</v>
      </c>
      <c r="F131" s="86" t="s">
        <v>17</v>
      </c>
      <c r="G131" s="86" t="s">
        <v>17</v>
      </c>
      <c r="H131" s="86" t="s">
        <v>17</v>
      </c>
      <c r="I131" s="87">
        <f t="shared" si="48"/>
        <v>0</v>
      </c>
    </row>
    <row r="132" spans="1:9" x14ac:dyDescent="0.25">
      <c r="A132" s="127" t="s">
        <v>18</v>
      </c>
      <c r="B132" s="118"/>
      <c r="C132" s="87">
        <f>SUM(C129:C131)</f>
        <v>8.5677530400000013</v>
      </c>
      <c r="D132" s="87">
        <f t="shared" ref="D132" si="49">SUM(D129:D131)</f>
        <v>100.94645785313745</v>
      </c>
      <c r="E132" s="87">
        <f t="shared" ref="E132" si="50">SUM(E129:E131)</f>
        <v>84.154826683769215</v>
      </c>
      <c r="F132" s="87">
        <f t="shared" ref="F132" si="51">SUM(F129:F131)</f>
        <v>36.52180264890567</v>
      </c>
      <c r="G132" s="87">
        <f t="shared" ref="G132" si="52">SUM(G129:G131)</f>
        <v>1.7802056419202454</v>
      </c>
      <c r="H132" s="87">
        <f t="shared" ref="H132" si="53">SUM(H129:H131)</f>
        <v>0.65546700000000002</v>
      </c>
      <c r="I132" s="86"/>
    </row>
    <row r="134" spans="1:9" ht="30" x14ac:dyDescent="0.25">
      <c r="A134" s="134" t="s">
        <v>111</v>
      </c>
      <c r="B134" s="118"/>
      <c r="C134" s="119" t="s">
        <v>4</v>
      </c>
      <c r="D134" s="119" t="s">
        <v>5</v>
      </c>
      <c r="E134" s="119" t="s">
        <v>6</v>
      </c>
      <c r="F134" s="119" t="s">
        <v>12</v>
      </c>
      <c r="G134" s="119" t="s">
        <v>3</v>
      </c>
      <c r="H134" s="119" t="s">
        <v>9</v>
      </c>
      <c r="I134" s="118" t="s">
        <v>18</v>
      </c>
    </row>
    <row r="135" spans="1:9" x14ac:dyDescent="0.25">
      <c r="A135" s="127" t="s">
        <v>102</v>
      </c>
      <c r="B135" s="118"/>
      <c r="C135" s="86">
        <f>C52*C94</f>
        <v>8567.7530400000014</v>
      </c>
      <c r="D135" s="86">
        <f t="shared" ref="D135:G136" si="54">D52*D94</f>
        <v>4788.2831115088238</v>
      </c>
      <c r="E135" s="86">
        <f t="shared" si="54"/>
        <v>286.23987694964615</v>
      </c>
      <c r="F135" s="86">
        <f t="shared" si="54"/>
        <v>33753.128938904454</v>
      </c>
      <c r="G135" s="86">
        <f t="shared" si="54"/>
        <v>981.655155386503</v>
      </c>
      <c r="H135" s="86" t="s">
        <v>17</v>
      </c>
      <c r="I135" s="87">
        <f>SUM(C135:H135)</f>
        <v>48377.060122749434</v>
      </c>
    </row>
    <row r="136" spans="1:9" x14ac:dyDescent="0.25">
      <c r="A136" s="127" t="s">
        <v>103</v>
      </c>
      <c r="B136" s="118"/>
      <c r="C136" s="86" t="s">
        <v>17</v>
      </c>
      <c r="D136" s="86">
        <f t="shared" si="54"/>
        <v>96158.174741628623</v>
      </c>
      <c r="E136" s="86">
        <f t="shared" si="54"/>
        <v>83868.58680681957</v>
      </c>
      <c r="F136" s="86">
        <f t="shared" si="54"/>
        <v>2768.6737100012174</v>
      </c>
      <c r="G136" s="86">
        <f t="shared" si="54"/>
        <v>798.5504865337424</v>
      </c>
      <c r="H136" s="86">
        <f>H53*H95</f>
        <v>655.46699999999998</v>
      </c>
      <c r="I136" s="87">
        <f t="shared" ref="I136:I137" si="55">SUM(C136:H136)</f>
        <v>184249.45274498314</v>
      </c>
    </row>
    <row r="137" spans="1:9" x14ac:dyDescent="0.25">
      <c r="A137" s="127" t="s">
        <v>104</v>
      </c>
      <c r="B137" s="118"/>
      <c r="C137" s="86" t="s">
        <v>17</v>
      </c>
      <c r="D137" s="86" t="s">
        <v>17</v>
      </c>
      <c r="E137" s="86" t="s">
        <v>17</v>
      </c>
      <c r="F137" s="86" t="s">
        <v>17</v>
      </c>
      <c r="G137" s="86" t="s">
        <v>17</v>
      </c>
      <c r="H137" s="86" t="s">
        <v>17</v>
      </c>
      <c r="I137" s="87">
        <f t="shared" si="55"/>
        <v>0</v>
      </c>
    </row>
    <row r="138" spans="1:9" x14ac:dyDescent="0.25">
      <c r="A138" s="127" t="s">
        <v>18</v>
      </c>
      <c r="B138" s="118"/>
      <c r="C138" s="87">
        <f>SUM(C135:C137)</f>
        <v>8567.7530400000014</v>
      </c>
      <c r="D138" s="87">
        <f>SUM(D135:D137)</f>
        <v>100946.45785313744</v>
      </c>
      <c r="E138" s="87">
        <f t="shared" ref="E138" si="56">SUM(E135:E137)</f>
        <v>84154.826683769221</v>
      </c>
      <c r="F138" s="87">
        <f t="shared" ref="F138" si="57">SUM(F135:F137)</f>
        <v>36521.802648905672</v>
      </c>
      <c r="G138" s="87">
        <f t="shared" ref="G138" si="58">SUM(G135:G137)</f>
        <v>1780.2056419202454</v>
      </c>
      <c r="H138" s="87">
        <f t="shared" ref="H138" si="59">SUM(H135:H137)</f>
        <v>655.46699999999998</v>
      </c>
      <c r="I138" s="86"/>
    </row>
    <row r="139" spans="1:9" ht="30" x14ac:dyDescent="0.25">
      <c r="A139" s="134" t="s">
        <v>112</v>
      </c>
      <c r="B139" s="118"/>
      <c r="C139" s="119" t="s">
        <v>4</v>
      </c>
      <c r="D139" s="119" t="s">
        <v>5</v>
      </c>
      <c r="E139" s="119" t="s">
        <v>6</v>
      </c>
      <c r="F139" s="119" t="s">
        <v>12</v>
      </c>
      <c r="G139" s="119" t="s">
        <v>3</v>
      </c>
      <c r="H139" s="119" t="s">
        <v>9</v>
      </c>
      <c r="I139" s="118" t="s">
        <v>18</v>
      </c>
    </row>
    <row r="140" spans="1:9" x14ac:dyDescent="0.25">
      <c r="A140" s="127" t="s">
        <v>90</v>
      </c>
      <c r="B140" s="118"/>
      <c r="C140" s="86">
        <f>C135/1000</f>
        <v>8.5677530400000013</v>
      </c>
      <c r="D140" s="86">
        <f t="shared" ref="D140:G140" si="60">D135/1000</f>
        <v>4.7882831115088242</v>
      </c>
      <c r="E140" s="86">
        <f t="shared" si="60"/>
        <v>0.28623987694964614</v>
      </c>
      <c r="F140" s="86">
        <f t="shared" si="60"/>
        <v>33.753128938904453</v>
      </c>
      <c r="G140" s="86">
        <f t="shared" si="60"/>
        <v>0.98165515538650294</v>
      </c>
      <c r="H140" s="86" t="s">
        <v>17</v>
      </c>
      <c r="I140" s="87">
        <f>SUM(C140:H140)</f>
        <v>48.377060122749427</v>
      </c>
    </row>
    <row r="141" spans="1:9" x14ac:dyDescent="0.25">
      <c r="A141" s="127" t="s">
        <v>91</v>
      </c>
      <c r="B141" s="118"/>
      <c r="C141" s="86" t="s">
        <v>17</v>
      </c>
      <c r="D141" s="86">
        <f t="shared" ref="D141:H141" si="61">D136/1000</f>
        <v>96.158174741628628</v>
      </c>
      <c r="E141" s="86">
        <f t="shared" si="61"/>
        <v>83.868586806819565</v>
      </c>
      <c r="F141" s="86">
        <f t="shared" si="61"/>
        <v>2.7686737100012175</v>
      </c>
      <c r="G141" s="86">
        <f t="shared" si="61"/>
        <v>0.79855048653374239</v>
      </c>
      <c r="H141" s="86">
        <f t="shared" si="61"/>
        <v>0.65546700000000002</v>
      </c>
      <c r="I141" s="87">
        <f t="shared" ref="I141:I142" si="62">SUM(C141:H141)</f>
        <v>184.24945274498313</v>
      </c>
    </row>
    <row r="142" spans="1:9" x14ac:dyDescent="0.25">
      <c r="A142" s="127" t="s">
        <v>92</v>
      </c>
      <c r="B142" s="118"/>
      <c r="C142" s="86" t="s">
        <v>17</v>
      </c>
      <c r="D142" s="86" t="s">
        <v>17</v>
      </c>
      <c r="E142" s="86" t="s">
        <v>17</v>
      </c>
      <c r="F142" s="86" t="s">
        <v>17</v>
      </c>
      <c r="G142" s="86" t="s">
        <v>17</v>
      </c>
      <c r="H142" s="86" t="s">
        <v>17</v>
      </c>
      <c r="I142" s="87">
        <f t="shared" si="62"/>
        <v>0</v>
      </c>
    </row>
    <row r="143" spans="1:9" x14ac:dyDescent="0.25">
      <c r="A143" s="127" t="s">
        <v>18</v>
      </c>
      <c r="B143" s="118"/>
      <c r="C143" s="87">
        <f>SUM(C140:C142)</f>
        <v>8.5677530400000013</v>
      </c>
      <c r="D143" s="87">
        <f t="shared" ref="D143" si="63">SUM(D140:D142)</f>
        <v>100.94645785313745</v>
      </c>
      <c r="E143" s="87">
        <f t="shared" ref="E143" si="64">SUM(E140:E142)</f>
        <v>84.154826683769215</v>
      </c>
      <c r="F143" s="87">
        <f t="shared" ref="F143" si="65">SUM(F140:F142)</f>
        <v>36.52180264890567</v>
      </c>
      <c r="G143" s="87">
        <f t="shared" ref="G143" si="66">SUM(G140:G142)</f>
        <v>1.7802056419202454</v>
      </c>
      <c r="H143" s="87">
        <f t="shared" ref="H143" si="67">SUM(H140:H142)</f>
        <v>0.65546700000000002</v>
      </c>
      <c r="I143" s="86"/>
    </row>
    <row r="145" spans="1:9" ht="30" x14ac:dyDescent="0.25">
      <c r="A145" s="135" t="s">
        <v>113</v>
      </c>
      <c r="B145" s="118"/>
      <c r="C145" s="119" t="s">
        <v>4</v>
      </c>
      <c r="D145" s="119" t="s">
        <v>5</v>
      </c>
      <c r="E145" s="119" t="s">
        <v>6</v>
      </c>
      <c r="F145" s="119" t="s">
        <v>12</v>
      </c>
      <c r="G145" s="119" t="s">
        <v>3</v>
      </c>
      <c r="H145" s="119" t="s">
        <v>9</v>
      </c>
      <c r="I145" s="118" t="s">
        <v>18</v>
      </c>
    </row>
    <row r="146" spans="1:9" x14ac:dyDescent="0.25">
      <c r="A146" s="127" t="s">
        <v>102</v>
      </c>
      <c r="B146" s="118"/>
      <c r="C146" s="86">
        <f>C52*C97</f>
        <v>3.2713238879999995E-2</v>
      </c>
      <c r="D146" s="86">
        <f t="shared" ref="D146:E146" si="68">D52*D97</f>
        <v>0.8778519037766177</v>
      </c>
      <c r="E146" s="86">
        <f t="shared" si="68"/>
        <v>0.60110374159425684</v>
      </c>
      <c r="F146" s="86" t="s">
        <v>17</v>
      </c>
      <c r="G146" s="86" t="s">
        <v>17</v>
      </c>
      <c r="H146" s="86" t="s">
        <v>17</v>
      </c>
      <c r="I146" s="87">
        <f>SUM(C146:H146)</f>
        <v>1.5116688842508745</v>
      </c>
    </row>
    <row r="147" spans="1:9" x14ac:dyDescent="0.25">
      <c r="A147" s="127" t="s">
        <v>103</v>
      </c>
      <c r="B147" s="118"/>
      <c r="C147" s="86" t="s">
        <v>17</v>
      </c>
      <c r="D147" s="86">
        <f t="shared" ref="D147:H148" si="69">D53*D98</f>
        <v>1.8707135813371383</v>
      </c>
      <c r="E147" s="86">
        <f t="shared" si="69"/>
        <v>0.87179188917615091</v>
      </c>
      <c r="F147" s="86">
        <f t="shared" si="69"/>
        <v>7.0601179605031046</v>
      </c>
      <c r="G147" s="86">
        <f t="shared" si="69"/>
        <v>2.0363037406610429</v>
      </c>
      <c r="H147" s="86">
        <f t="shared" si="69"/>
        <v>1.67144085</v>
      </c>
      <c r="I147" s="87">
        <f t="shared" ref="I147:I148" si="70">SUM(C147:H147)</f>
        <v>13.510368021677436</v>
      </c>
    </row>
    <row r="148" spans="1:9" x14ac:dyDescent="0.25">
      <c r="A148" s="127" t="s">
        <v>104</v>
      </c>
      <c r="B148" s="118"/>
      <c r="C148" s="86" t="s">
        <v>17</v>
      </c>
      <c r="D148" s="86">
        <f t="shared" si="69"/>
        <v>6.2315321647115791E-3</v>
      </c>
      <c r="E148" s="86" t="s">
        <v>17</v>
      </c>
      <c r="F148" s="86" t="s">
        <v>17</v>
      </c>
      <c r="G148" s="86" t="s">
        <v>17</v>
      </c>
      <c r="H148" s="86" t="s">
        <v>17</v>
      </c>
      <c r="I148" s="87">
        <f t="shared" si="70"/>
        <v>6.2315321647115791E-3</v>
      </c>
    </row>
    <row r="149" spans="1:9" x14ac:dyDescent="0.25">
      <c r="A149" s="127" t="s">
        <v>18</v>
      </c>
      <c r="B149" s="118"/>
      <c r="C149" s="87">
        <f>SUM(C146:C148)</f>
        <v>3.2713238879999995E-2</v>
      </c>
      <c r="D149" s="87">
        <f>SUM(D146:D148)</f>
        <v>2.7547970172784675</v>
      </c>
      <c r="E149" s="87">
        <f t="shared" ref="E149" si="71">SUM(E146:E148)</f>
        <v>1.4728956307704077</v>
      </c>
      <c r="F149" s="87">
        <f t="shared" ref="F149" si="72">SUM(F146:F148)</f>
        <v>7.0601179605031046</v>
      </c>
      <c r="G149" s="87">
        <f t="shared" ref="G149" si="73">SUM(G146:G148)</f>
        <v>2.0363037406610429</v>
      </c>
      <c r="H149" s="87">
        <f t="shared" ref="H149" si="74">SUM(H146:H148)</f>
        <v>1.67144085</v>
      </c>
      <c r="I149" s="86"/>
    </row>
    <row r="150" spans="1:9" ht="30" x14ac:dyDescent="0.25">
      <c r="A150" s="135" t="s">
        <v>114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27" t="s">
        <v>90</v>
      </c>
      <c r="B151" s="118"/>
      <c r="C151" s="89">
        <f>C146/1000</f>
        <v>3.2713238879999992E-5</v>
      </c>
      <c r="D151" s="89">
        <f t="shared" ref="D151:E151" si="75">D146/1000</f>
        <v>8.7785190377661769E-4</v>
      </c>
      <c r="E151" s="89">
        <f t="shared" si="75"/>
        <v>6.0110374159425678E-4</v>
      </c>
      <c r="F151" s="89" t="s">
        <v>17</v>
      </c>
      <c r="G151" s="89" t="s">
        <v>17</v>
      </c>
      <c r="H151" s="89" t="s">
        <v>17</v>
      </c>
      <c r="I151" s="90">
        <f>SUM(C151:H151)</f>
        <v>1.5116688842508744E-3</v>
      </c>
    </row>
    <row r="152" spans="1:9" x14ac:dyDescent="0.25">
      <c r="A152" s="127" t="s">
        <v>91</v>
      </c>
      <c r="B152" s="118"/>
      <c r="C152" s="89" t="s">
        <v>17</v>
      </c>
      <c r="D152" s="89">
        <f t="shared" ref="D152:H152" si="76">D147/1000</f>
        <v>1.8707135813371383E-3</v>
      </c>
      <c r="E152" s="89">
        <f t="shared" si="76"/>
        <v>8.7179188917615091E-4</v>
      </c>
      <c r="F152" s="89">
        <f t="shared" si="76"/>
        <v>7.0601179605031044E-3</v>
      </c>
      <c r="G152" s="89">
        <f t="shared" si="76"/>
        <v>2.0363037406610431E-3</v>
      </c>
      <c r="H152" s="89">
        <f t="shared" si="76"/>
        <v>1.67144085E-3</v>
      </c>
      <c r="I152" s="90">
        <f t="shared" ref="I152:I153" si="77">SUM(C152:H152)</f>
        <v>1.3510368021677436E-2</v>
      </c>
    </row>
    <row r="153" spans="1:9" x14ac:dyDescent="0.25">
      <c r="A153" s="127" t="s">
        <v>92</v>
      </c>
      <c r="B153" s="118"/>
      <c r="C153" s="89" t="s">
        <v>17</v>
      </c>
      <c r="D153" s="89" t="s">
        <v>17</v>
      </c>
      <c r="E153" s="89" t="s">
        <v>17</v>
      </c>
      <c r="F153" s="89" t="s">
        <v>17</v>
      </c>
      <c r="G153" s="89" t="s">
        <v>17</v>
      </c>
      <c r="H153" s="89" t="s">
        <v>17</v>
      </c>
      <c r="I153" s="90">
        <f t="shared" si="77"/>
        <v>0</v>
      </c>
    </row>
    <row r="154" spans="1:9" x14ac:dyDescent="0.25">
      <c r="A154" s="127" t="s">
        <v>18</v>
      </c>
      <c r="B154" s="118"/>
      <c r="C154" s="90">
        <f>SUM(C151:C153)</f>
        <v>3.2713238879999992E-5</v>
      </c>
      <c r="D154" s="90">
        <f t="shared" ref="D154" si="78">SUM(D151:D153)</f>
        <v>2.7485654851137561E-3</v>
      </c>
      <c r="E154" s="90">
        <f t="shared" ref="E154" si="79">SUM(E151:E153)</f>
        <v>1.4728956307704078E-3</v>
      </c>
      <c r="F154" s="90">
        <f t="shared" ref="F154" si="80">SUM(F151:F153)</f>
        <v>7.0601179605031044E-3</v>
      </c>
      <c r="G154" s="90">
        <f t="shared" ref="G154" si="81">SUM(G151:G153)</f>
        <v>2.0363037406610431E-3</v>
      </c>
      <c r="H154" s="90">
        <f t="shared" ref="H154" si="82">SUM(H151:H153)</f>
        <v>1.67144085E-3</v>
      </c>
      <c r="I154" s="89"/>
    </row>
    <row r="157" spans="1:9" ht="30" x14ac:dyDescent="0.25">
      <c r="A157" s="119" t="s">
        <v>120</v>
      </c>
      <c r="B157" s="118"/>
      <c r="C157" s="119" t="s">
        <v>4</v>
      </c>
      <c r="D157" s="119" t="s">
        <v>5</v>
      </c>
      <c r="E157" s="119" t="s">
        <v>6</v>
      </c>
      <c r="F157" s="119" t="s">
        <v>12</v>
      </c>
      <c r="G157" s="119" t="s">
        <v>3</v>
      </c>
      <c r="H157" s="119" t="s">
        <v>9</v>
      </c>
      <c r="I157" s="118" t="s">
        <v>18</v>
      </c>
    </row>
    <row r="158" spans="1:9" x14ac:dyDescent="0.25">
      <c r="A158" s="132" t="s">
        <v>115</v>
      </c>
      <c r="B158" s="118"/>
      <c r="C158" s="86">
        <f>C105</f>
        <v>311.55465600000002</v>
      </c>
      <c r="D158" s="86">
        <f t="shared" ref="D158:H158" si="83">D105</f>
        <v>14167.419323901764</v>
      </c>
      <c r="E158" s="86">
        <f t="shared" si="83"/>
        <v>2027.7867373440538</v>
      </c>
      <c r="F158" s="86">
        <f t="shared" si="83"/>
        <v>5087.5456862056089</v>
      </c>
      <c r="G158" s="86">
        <f t="shared" si="83"/>
        <v>722.38550883435585</v>
      </c>
      <c r="H158" s="86">
        <f t="shared" si="83"/>
        <v>524.37360000000001</v>
      </c>
      <c r="I158" s="87">
        <f>SUM(C158:H158)</f>
        <v>22841.065512285782</v>
      </c>
    </row>
    <row r="159" spans="1:9" x14ac:dyDescent="0.25">
      <c r="A159" s="133" t="s">
        <v>116</v>
      </c>
      <c r="B159" s="118"/>
      <c r="C159" s="86">
        <f>C116</f>
        <v>25859.036447999999</v>
      </c>
      <c r="D159" s="86">
        <f t="shared" ref="D159:H159" si="84">D116</f>
        <v>2999904.9614685178</v>
      </c>
      <c r="E159" s="86">
        <f t="shared" si="84"/>
        <v>1011889.1831964002</v>
      </c>
      <c r="F159" s="86">
        <f t="shared" si="84"/>
        <v>2997873.9888318991</v>
      </c>
      <c r="G159" s="86">
        <f t="shared" si="84"/>
        <v>553906.57426315336</v>
      </c>
      <c r="H159" s="86">
        <f t="shared" si="84"/>
        <v>426053.55</v>
      </c>
      <c r="I159" s="87">
        <f t="shared" ref="I159:I162" si="85">SUM(C159:H159)</f>
        <v>8015487.2942079706</v>
      </c>
    </row>
    <row r="160" spans="1:9" x14ac:dyDescent="0.25">
      <c r="A160" s="134" t="s">
        <v>117</v>
      </c>
      <c r="B160" s="118"/>
      <c r="C160" s="86">
        <f>C127</f>
        <v>8567.7530400000014</v>
      </c>
      <c r="D160" s="86">
        <f t="shared" ref="D160:H160" si="86">D127</f>
        <v>100946.45785313744</v>
      </c>
      <c r="E160" s="86">
        <f t="shared" si="86"/>
        <v>84154.826683769221</v>
      </c>
      <c r="F160" s="86">
        <f t="shared" si="86"/>
        <v>36521.802648905672</v>
      </c>
      <c r="G160" s="86">
        <f t="shared" si="86"/>
        <v>1780.2056419202454</v>
      </c>
      <c r="H160" s="86">
        <f t="shared" si="86"/>
        <v>655.46699999999998</v>
      </c>
      <c r="I160" s="87">
        <f t="shared" si="85"/>
        <v>232626.51286773258</v>
      </c>
    </row>
    <row r="161" spans="1:9" x14ac:dyDescent="0.25">
      <c r="A161" s="134" t="s">
        <v>118</v>
      </c>
      <c r="B161" s="118"/>
      <c r="C161" s="86">
        <f>C138</f>
        <v>8567.7530400000014</v>
      </c>
      <c r="D161" s="86">
        <f t="shared" ref="D161:H161" si="87">D138</f>
        <v>100946.45785313744</v>
      </c>
      <c r="E161" s="86">
        <f t="shared" si="87"/>
        <v>84154.826683769221</v>
      </c>
      <c r="F161" s="86">
        <f t="shared" si="87"/>
        <v>36521.802648905672</v>
      </c>
      <c r="G161" s="86">
        <f t="shared" si="87"/>
        <v>1780.2056419202454</v>
      </c>
      <c r="H161" s="86">
        <f t="shared" si="87"/>
        <v>655.46699999999998</v>
      </c>
      <c r="I161" s="87">
        <f t="shared" si="85"/>
        <v>232626.51286773258</v>
      </c>
    </row>
    <row r="162" spans="1:9" x14ac:dyDescent="0.25">
      <c r="A162" s="135" t="s">
        <v>119</v>
      </c>
      <c r="B162" s="118"/>
      <c r="C162" s="86">
        <f>C149</f>
        <v>3.2713238879999995E-2</v>
      </c>
      <c r="D162" s="86">
        <f t="shared" ref="D162:H162" si="88">D149</f>
        <v>2.7547970172784675</v>
      </c>
      <c r="E162" s="86">
        <f t="shared" si="88"/>
        <v>1.4728956307704077</v>
      </c>
      <c r="F162" s="86">
        <f t="shared" si="88"/>
        <v>7.0601179605031046</v>
      </c>
      <c r="G162" s="86">
        <f t="shared" si="88"/>
        <v>2.0363037406610429</v>
      </c>
      <c r="H162" s="86">
        <f t="shared" si="88"/>
        <v>1.67144085</v>
      </c>
      <c r="I162" s="87">
        <f t="shared" si="85"/>
        <v>15.028268438093022</v>
      </c>
    </row>
    <row r="164" spans="1:9" ht="30" x14ac:dyDescent="0.25">
      <c r="A164" s="119" t="s">
        <v>121</v>
      </c>
      <c r="B164" s="118"/>
      <c r="C164" s="119" t="s">
        <v>4</v>
      </c>
      <c r="D164" s="119" t="s">
        <v>5</v>
      </c>
      <c r="E164" s="119" t="s">
        <v>6</v>
      </c>
      <c r="F164" s="119" t="s">
        <v>12</v>
      </c>
      <c r="G164" s="119" t="s">
        <v>3</v>
      </c>
      <c r="H164" s="119" t="s">
        <v>9</v>
      </c>
      <c r="I164" s="118" t="s">
        <v>18</v>
      </c>
    </row>
    <row r="165" spans="1:9" x14ac:dyDescent="0.25">
      <c r="A165" s="132" t="s">
        <v>122</v>
      </c>
      <c r="B165" s="118"/>
      <c r="C165" s="86">
        <f>C110</f>
        <v>0.31155465600000004</v>
      </c>
      <c r="D165" s="86">
        <f t="shared" ref="D165:H165" si="89">D110</f>
        <v>14.167419323901765</v>
      </c>
      <c r="E165" s="86">
        <f t="shared" si="89"/>
        <v>2.0277867373440537</v>
      </c>
      <c r="F165" s="86">
        <f t="shared" si="89"/>
        <v>5.0875456862056083</v>
      </c>
      <c r="G165" s="86">
        <f t="shared" si="89"/>
        <v>0.72238550883435593</v>
      </c>
      <c r="H165" s="86">
        <f t="shared" si="89"/>
        <v>0.5243736</v>
      </c>
      <c r="I165" s="87">
        <f>SUM(C165:H165)</f>
        <v>22.841065512285784</v>
      </c>
    </row>
    <row r="166" spans="1:9" x14ac:dyDescent="0.25">
      <c r="A166" s="133" t="s">
        <v>123</v>
      </c>
      <c r="B166" s="118"/>
      <c r="C166" s="86">
        <f>C121</f>
        <v>25.859036447999998</v>
      </c>
      <c r="D166" s="86">
        <f t="shared" ref="D166:H166" si="90">D121</f>
        <v>2999.9049614685173</v>
      </c>
      <c r="E166" s="86">
        <f t="shared" si="90"/>
        <v>1011.8891831964002</v>
      </c>
      <c r="F166" s="86">
        <f t="shared" si="90"/>
        <v>2997.8739888318992</v>
      </c>
      <c r="G166" s="86">
        <f t="shared" si="90"/>
        <v>553.9065742631534</v>
      </c>
      <c r="H166" s="86">
        <f t="shared" si="90"/>
        <v>426.05354999999997</v>
      </c>
      <c r="I166" s="87">
        <f t="shared" ref="I166:I169" si="91">SUM(C166:H166)</f>
        <v>8015.4872942079701</v>
      </c>
    </row>
    <row r="167" spans="1:9" x14ac:dyDescent="0.25">
      <c r="A167" s="134" t="s">
        <v>124</v>
      </c>
      <c r="B167" s="118"/>
      <c r="C167" s="86">
        <f>C132</f>
        <v>8.5677530400000013</v>
      </c>
      <c r="D167" s="86">
        <f t="shared" ref="D167:H167" si="92">D132</f>
        <v>100.94645785313745</v>
      </c>
      <c r="E167" s="86">
        <f t="shared" si="92"/>
        <v>84.154826683769215</v>
      </c>
      <c r="F167" s="86">
        <f t="shared" si="92"/>
        <v>36.52180264890567</v>
      </c>
      <c r="G167" s="86">
        <f t="shared" si="92"/>
        <v>1.7802056419202454</v>
      </c>
      <c r="H167" s="86">
        <f t="shared" si="92"/>
        <v>0.65546700000000002</v>
      </c>
      <c r="I167" s="87">
        <f t="shared" si="91"/>
        <v>232.62651286773254</v>
      </c>
    </row>
    <row r="168" spans="1:9" x14ac:dyDescent="0.25">
      <c r="A168" s="134" t="s">
        <v>125</v>
      </c>
      <c r="B168" s="118"/>
      <c r="C168" s="86">
        <f>C143</f>
        <v>8.5677530400000013</v>
      </c>
      <c r="D168" s="86">
        <f t="shared" ref="D168:H168" si="93">D143</f>
        <v>100.94645785313745</v>
      </c>
      <c r="E168" s="86">
        <f t="shared" si="93"/>
        <v>84.154826683769215</v>
      </c>
      <c r="F168" s="86">
        <f t="shared" si="93"/>
        <v>36.52180264890567</v>
      </c>
      <c r="G168" s="86">
        <f t="shared" si="93"/>
        <v>1.7802056419202454</v>
      </c>
      <c r="H168" s="86">
        <f t="shared" si="93"/>
        <v>0.65546700000000002</v>
      </c>
      <c r="I168" s="87">
        <f t="shared" si="91"/>
        <v>232.62651286773254</v>
      </c>
    </row>
    <row r="169" spans="1:9" x14ac:dyDescent="0.25">
      <c r="A169" s="135" t="s">
        <v>126</v>
      </c>
      <c r="B169" s="118"/>
      <c r="C169" s="91">
        <f>C154</f>
        <v>3.2713238879999992E-5</v>
      </c>
      <c r="D169" s="91">
        <f t="shared" ref="D169:H169" si="94">D154</f>
        <v>2.7485654851137561E-3</v>
      </c>
      <c r="E169" s="91">
        <f t="shared" si="94"/>
        <v>1.4728956307704078E-3</v>
      </c>
      <c r="F169" s="91">
        <f t="shared" si="94"/>
        <v>7.0601179605031044E-3</v>
      </c>
      <c r="G169" s="91">
        <f t="shared" si="94"/>
        <v>2.0363037406610431E-3</v>
      </c>
      <c r="H169" s="91">
        <f t="shared" si="94"/>
        <v>1.67144085E-3</v>
      </c>
      <c r="I169" s="92">
        <f t="shared" si="91"/>
        <v>1.5022036905928311E-2</v>
      </c>
    </row>
  </sheetData>
  <mergeCells count="7">
    <mergeCell ref="A94:A96"/>
    <mergeCell ref="A97:A99"/>
    <mergeCell ref="A9:H9"/>
    <mergeCell ref="A83:I83"/>
    <mergeCell ref="A85:A87"/>
    <mergeCell ref="A88:A90"/>
    <mergeCell ref="A91:A9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13" workbookViewId="0">
      <selection activeCell="G1" sqref="G1:L8"/>
    </sheetView>
  </sheetViews>
  <sheetFormatPr defaultColWidth="8.85546875" defaultRowHeight="15" x14ac:dyDescent="0.25"/>
  <cols>
    <col min="1" max="1" width="18.42578125" bestFit="1" customWidth="1"/>
    <col min="2" max="2" width="17.42578125" bestFit="1" customWidth="1"/>
    <col min="3" max="3" width="14.42578125" bestFit="1" customWidth="1"/>
    <col min="4" max="4" width="6.42578125" bestFit="1" customWidth="1"/>
    <col min="6" max="6" width="12.28515625" bestFit="1" customWidth="1"/>
    <col min="7" max="7" width="18.42578125" bestFit="1" customWidth="1"/>
    <col min="8" max="8" width="17.42578125" bestFit="1" customWidth="1"/>
    <col min="9" max="9" width="14.42578125" bestFit="1" customWidth="1"/>
    <col min="10" max="10" width="6.42578125" bestFit="1" customWidth="1"/>
    <col min="11" max="11" width="7.42578125" bestFit="1" customWidth="1"/>
    <col min="12" max="12" width="14.140625" customWidth="1"/>
  </cols>
  <sheetData>
    <row r="1" spans="1:12" ht="18" x14ac:dyDescent="0.35">
      <c r="A1" s="155" t="s">
        <v>84</v>
      </c>
      <c r="B1" s="155"/>
      <c r="C1" s="155"/>
      <c r="D1" s="155"/>
      <c r="E1" s="155"/>
      <c r="F1" s="155"/>
      <c r="G1" s="156" t="s">
        <v>141</v>
      </c>
      <c r="H1" s="156"/>
      <c r="I1" s="156"/>
      <c r="J1" s="156"/>
      <c r="K1" s="156"/>
      <c r="L1" s="156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57"/>
      <c r="H2" s="157" t="s">
        <v>68</v>
      </c>
      <c r="I2" s="157" t="s">
        <v>69</v>
      </c>
      <c r="J2" s="15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66" t="s">
        <v>17</v>
      </c>
      <c r="C3" s="66">
        <f>t.publiczny!J18</f>
        <v>267.82679999999999</v>
      </c>
      <c r="D3" s="66" t="s">
        <v>17</v>
      </c>
      <c r="E3" s="67">
        <f>SUM(C3:D3)</f>
        <v>267.82679999999999</v>
      </c>
      <c r="F3" s="59">
        <f>(E3*100)/$E$7</f>
        <v>0.37825101828084035</v>
      </c>
      <c r="G3" s="41" t="s">
        <v>70</v>
      </c>
      <c r="H3" s="68" t="s">
        <v>17</v>
      </c>
      <c r="I3" s="68">
        <f>t.publiczny!K18</f>
        <v>71.509755600000005</v>
      </c>
      <c r="J3" s="68" t="s">
        <v>17</v>
      </c>
      <c r="K3" s="59">
        <f>SUM(I3:J3)</f>
        <v>71.509755600000005</v>
      </c>
      <c r="L3" s="59">
        <f>(K3*100)/$K$7</f>
        <v>0.39187446482966859</v>
      </c>
    </row>
    <row r="4" spans="1:12" x14ac:dyDescent="0.25">
      <c r="A4" s="57" t="s">
        <v>71</v>
      </c>
      <c r="B4" s="66">
        <f>DW710odc.1!I69+DW710odc.2!I69+DW710odc.3!I69+DW473odc.1!I69+DW473odc.2!I69</f>
        <v>13458.335462594403</v>
      </c>
      <c r="C4" s="66">
        <f>DW710odc.1!I70+DW710odc.2!I70+DW710odc.3!I70+DW473odc.1!I70+DW473odc.2!I70</f>
        <v>20729.80806610467</v>
      </c>
      <c r="D4" s="66">
        <f>DW710odc.1!I71+DW710odc.2!I71+DW710odc.3!I71+DW473odc.1!I71+DW473odc.2!I71</f>
        <v>2654.7610772521934</v>
      </c>
      <c r="E4" s="67">
        <f>SUM(B4:D4)</f>
        <v>36842.904605951269</v>
      </c>
      <c r="F4" s="59">
        <f>(E4*100)/$E$7</f>
        <v>52.033128064946936</v>
      </c>
      <c r="G4" s="69" t="s">
        <v>71</v>
      </c>
      <c r="H4" s="68">
        <f>DW710odc.1!I78+DW710odc.2!I78+DW710odc.3!I78+DW473odc.1!I78+DW473odc.2!I78</f>
        <v>3351.1255301860065</v>
      </c>
      <c r="I4" s="68">
        <f>DW710odc.1!I79+DW710odc.2!I79+DW710odc.3!I79+DW473odc.1!I79+DW473odc.2!I79</f>
        <v>5534.8587536499472</v>
      </c>
      <c r="J4" s="68">
        <f>DW710odc.1!I80+DW710odc.2!I80+DW710odc.3!I80+DW473odc.1!I80+DW473odc.2!I80</f>
        <v>602.63076453624797</v>
      </c>
      <c r="K4" s="59">
        <f>SUM(H4:J4)</f>
        <v>9488.6150483722031</v>
      </c>
      <c r="L4" s="59">
        <f>(K4*100)/$K$7</f>
        <v>51.997743704435152</v>
      </c>
    </row>
    <row r="5" spans="1:12" x14ac:dyDescent="0.2">
      <c r="A5" s="57" t="s">
        <v>78</v>
      </c>
      <c r="B5" s="66">
        <f>powiatowe!I55</f>
        <v>9585.677889668621</v>
      </c>
      <c r="C5" s="66">
        <f>powiatowe!I56</f>
        <v>15634.028137013893</v>
      </c>
      <c r="D5" s="66">
        <f>powiatowe!I57</f>
        <v>1893.2175347052976</v>
      </c>
      <c r="E5" s="67">
        <f>SUM(B5:D5)</f>
        <v>27112.923561387812</v>
      </c>
      <c r="F5" s="59">
        <f>(E5*100)/$E$7</f>
        <v>38.291503858708424</v>
      </c>
      <c r="G5" s="57" t="s">
        <v>78</v>
      </c>
      <c r="H5" s="68">
        <f>powiatowe!I64</f>
        <v>2386.8337945274861</v>
      </c>
      <c r="I5" s="68">
        <f>powiatowe!I65</f>
        <v>4174.2855125827091</v>
      </c>
      <c r="J5" s="68">
        <f>powiatowe!I66</f>
        <v>429.76038037810258</v>
      </c>
      <c r="K5" s="59">
        <f>SUM(H5:J5)</f>
        <v>6990.8796874882973</v>
      </c>
      <c r="L5" s="59">
        <f>(K5*100)/$K$7</f>
        <v>38.310118853532721</v>
      </c>
    </row>
    <row r="6" spans="1:12" x14ac:dyDescent="0.2">
      <c r="A6" s="57" t="s">
        <v>79</v>
      </c>
      <c r="B6" s="66">
        <f>gminne!I55</f>
        <v>2337.114178726421</v>
      </c>
      <c r="C6" s="66">
        <f>gminne!I56</f>
        <v>3784.3006635114139</v>
      </c>
      <c r="D6" s="66">
        <f>gminne!I57</f>
        <v>461.56045867167342</v>
      </c>
      <c r="E6" s="67">
        <f>SUM(B6:D6)</f>
        <v>6582.9753009095084</v>
      </c>
      <c r="F6" s="59">
        <f>(E6*100)/$E$7</f>
        <v>9.2971170580638063</v>
      </c>
      <c r="G6" s="57" t="s">
        <v>79</v>
      </c>
      <c r="H6" s="68">
        <f>gminne!I64</f>
        <v>581.9414305028788</v>
      </c>
      <c r="I6" s="68">
        <f>gminne!I65</f>
        <v>1010.4082771575474</v>
      </c>
      <c r="J6" s="68">
        <f>gminne!I66</f>
        <v>104.77422411846987</v>
      </c>
      <c r="K6" s="59">
        <f>SUM(H6:J6)</f>
        <v>1697.1239317788961</v>
      </c>
      <c r="L6" s="59">
        <f>(K6*100)/$K$7</f>
        <v>9.3002629772024807</v>
      </c>
    </row>
    <row r="7" spans="1:12" x14ac:dyDescent="0.2">
      <c r="A7" s="58" t="s">
        <v>72</v>
      </c>
      <c r="B7" s="59">
        <f>SUM(B4:B6)</f>
        <v>25381.127530989444</v>
      </c>
      <c r="C7" s="59">
        <f>SUM(C3:C6)</f>
        <v>40415.963666629978</v>
      </c>
      <c r="D7" s="59">
        <f>SUM(D4:D6)</f>
        <v>5009.5390706291646</v>
      </c>
      <c r="E7" s="67">
        <f>SUM(B7:D7)</f>
        <v>70806.630268248584</v>
      </c>
      <c r="F7" s="70"/>
      <c r="G7" s="71" t="s">
        <v>72</v>
      </c>
      <c r="H7" s="52">
        <f>SUM(H3:H6)</f>
        <v>6319.9007552163712</v>
      </c>
      <c r="I7" s="52">
        <f>SUM(I3:I6)</f>
        <v>10791.062298990202</v>
      </c>
      <c r="J7" s="52">
        <f>SUM(J3:J6)</f>
        <v>1137.1653690328205</v>
      </c>
      <c r="K7" s="59">
        <f>SUM(H7:J7)</f>
        <v>18248.128423239392</v>
      </c>
      <c r="L7" s="70"/>
    </row>
    <row r="8" spans="1:12" x14ac:dyDescent="0.2">
      <c r="A8" s="72" t="s">
        <v>85</v>
      </c>
      <c r="B8" s="59">
        <f>(B7*100)/$E$7</f>
        <v>35.84569331266561</v>
      </c>
      <c r="C8" s="59">
        <f>(C7*100)/$E$7</f>
        <v>57.079349085693572</v>
      </c>
      <c r="D8" s="59">
        <f>(D7*100)/$E$7</f>
        <v>7.074957601640822</v>
      </c>
      <c r="E8" s="73"/>
      <c r="F8" s="70"/>
      <c r="G8" s="72" t="s">
        <v>85</v>
      </c>
      <c r="H8" s="59">
        <f>(H7*100)/$K$7</f>
        <v>34.633144882780627</v>
      </c>
      <c r="I8" s="59">
        <f t="shared" ref="I8:J8" si="0">(I7*100)/$K$7</f>
        <v>59.135172926816686</v>
      </c>
      <c r="J8" s="59">
        <f t="shared" si="0"/>
        <v>6.2316821904026911</v>
      </c>
      <c r="K8" s="74"/>
      <c r="L8" s="70"/>
    </row>
  </sheetData>
  <mergeCells count="2">
    <mergeCell ref="A1:F1"/>
    <mergeCell ref="G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0" activeCellId="2" sqref="A1:L2 G9:J9 G10:G11"/>
    </sheetView>
  </sheetViews>
  <sheetFormatPr defaultColWidth="9.140625" defaultRowHeight="15" x14ac:dyDescent="0.25"/>
  <cols>
    <col min="1" max="1" width="18.42578125" style="8" bestFit="1" customWidth="1"/>
    <col min="2" max="2" width="17.42578125" style="8" bestFit="1" customWidth="1"/>
    <col min="3" max="3" width="14.42578125" style="8" bestFit="1" customWidth="1"/>
    <col min="4" max="4" width="6.42578125" style="8" bestFit="1" customWidth="1"/>
    <col min="5" max="5" width="9.140625" style="8"/>
    <col min="6" max="6" width="12.28515625" style="8" bestFit="1" customWidth="1"/>
    <col min="7" max="7" width="18.28515625" style="8" customWidth="1"/>
    <col min="8" max="8" width="17" style="8" customWidth="1"/>
    <col min="9" max="9" width="15.140625" style="8" customWidth="1"/>
    <col min="10" max="11" width="9.140625" style="8"/>
    <col min="12" max="12" width="13" style="8" customWidth="1"/>
    <col min="13" max="16384" width="9.140625" style="8"/>
  </cols>
  <sheetData>
    <row r="1" spans="1:12" x14ac:dyDescent="0.2">
      <c r="A1" s="155" t="s">
        <v>128</v>
      </c>
      <c r="B1" s="155"/>
      <c r="C1" s="155"/>
      <c r="D1" s="155"/>
      <c r="E1" s="155"/>
      <c r="F1" s="155"/>
      <c r="G1" s="155" t="s">
        <v>140</v>
      </c>
      <c r="H1" s="155"/>
      <c r="I1" s="155"/>
      <c r="J1" s="155"/>
      <c r="K1" s="155"/>
      <c r="L1" s="155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27"/>
      <c r="H2" s="127" t="s">
        <v>68</v>
      </c>
      <c r="I2" s="127" t="s">
        <v>69</v>
      </c>
      <c r="J2" s="12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66" t="s">
        <v>17</v>
      </c>
      <c r="C3" s="66">
        <f>t.publiczny!M19</f>
        <v>0.35138876159999988</v>
      </c>
      <c r="D3" s="66" t="s">
        <v>17</v>
      </c>
      <c r="E3" s="67">
        <f>SUM(C3:D3)</f>
        <v>0.35138876159999988</v>
      </c>
      <c r="F3" s="59">
        <f>(E3*100)/$E$7</f>
        <v>0.16580128879979994</v>
      </c>
      <c r="G3" s="1" t="s">
        <v>70</v>
      </c>
      <c r="H3" s="104" t="s">
        <v>17</v>
      </c>
      <c r="I3" s="104">
        <f>C3/1000</f>
        <v>3.5138876159999987E-4</v>
      </c>
      <c r="J3" s="104" t="s">
        <v>17</v>
      </c>
      <c r="K3" s="105">
        <f>SUM(H3:J3)</f>
        <v>3.5138876159999987E-4</v>
      </c>
      <c r="L3" s="59">
        <f>(K3*100)/$K$7</f>
        <v>0.16580128879979991</v>
      </c>
    </row>
    <row r="4" spans="1:12" x14ac:dyDescent="0.25">
      <c r="A4" s="57" t="s">
        <v>71</v>
      </c>
      <c r="B4" s="66">
        <f>DW710odc.1!I107+DW710odc.2!I107+DW710odc.3!I107+DW473odc.1!I107+DW473odc.2!I107</f>
        <v>84.260882896243231</v>
      </c>
      <c r="C4" s="66">
        <f>DW710odc.1!I108+DW710odc.2!I108+DW710odc.3!I108+DW473odc.1!I108+DW473odc.2!I108</f>
        <v>27.197508182729326</v>
      </c>
      <c r="D4" s="66">
        <f>DW710odc.1!I109+DW710odc.2!I109+DW710odc.3!I109+DW473odc.1!I109+DW473odc.2!I109</f>
        <v>0</v>
      </c>
      <c r="E4" s="67">
        <f>SUM(B4:D4)</f>
        <v>111.45839107897255</v>
      </c>
      <c r="F4" s="59">
        <f>(E4*100)/$E$7</f>
        <v>52.59116655951064</v>
      </c>
      <c r="G4" s="57" t="s">
        <v>71</v>
      </c>
      <c r="H4" s="104">
        <f>B4/1000</f>
        <v>8.4260882896243228E-2</v>
      </c>
      <c r="I4" s="104">
        <f>C4/1000</f>
        <v>2.7197508182729327E-2</v>
      </c>
      <c r="J4" s="104">
        <f t="shared" ref="I4:J6" si="0">D4/1000</f>
        <v>0</v>
      </c>
      <c r="K4" s="105">
        <f>SUM(H4:J4)</f>
        <v>0.11145839107897255</v>
      </c>
      <c r="L4" s="59">
        <f>(K4*100)/$K$7</f>
        <v>52.591166559510647</v>
      </c>
    </row>
    <row r="5" spans="1:12" x14ac:dyDescent="0.2">
      <c r="A5" s="57" t="s">
        <v>78</v>
      </c>
      <c r="B5" s="66">
        <f>powiatowe!I93</f>
        <v>60.014678961403547</v>
      </c>
      <c r="C5" s="66">
        <f>powiatowe!I94</f>
        <v>20.511844915762225</v>
      </c>
      <c r="D5" s="66">
        <f>powiatowe!I95</f>
        <v>0</v>
      </c>
      <c r="E5" s="67">
        <f>SUM(B5:D5)</f>
        <v>80.526523877165772</v>
      </c>
      <c r="F5" s="59">
        <f>(E5*100)/$E$7</f>
        <v>37.99609691729524</v>
      </c>
      <c r="G5" s="57" t="s">
        <v>78</v>
      </c>
      <c r="H5" s="104">
        <f t="shared" ref="H5:H6" si="1">B5/1000</f>
        <v>6.0014678961403549E-2</v>
      </c>
      <c r="I5" s="104">
        <f t="shared" si="0"/>
        <v>2.0511844915762224E-2</v>
      </c>
      <c r="J5" s="104">
        <f t="shared" si="0"/>
        <v>0</v>
      </c>
      <c r="K5" s="105">
        <f>SUM(H5:J5)</f>
        <v>8.0526523877165773E-2</v>
      </c>
      <c r="L5" s="59">
        <f>(K5*100)/$K$7</f>
        <v>37.99609691729524</v>
      </c>
    </row>
    <row r="6" spans="1:12" x14ac:dyDescent="0.2">
      <c r="A6" s="57" t="s">
        <v>79</v>
      </c>
      <c r="B6" s="66">
        <f>gminne!I93</f>
        <v>14.632367032026288</v>
      </c>
      <c r="C6" s="66">
        <f>gminne!I94</f>
        <v>4.9650024705269749</v>
      </c>
      <c r="D6" s="66">
        <f>gminne!I95</f>
        <v>0</v>
      </c>
      <c r="E6" s="67">
        <f>SUM(B6:D6)</f>
        <v>19.597369502553263</v>
      </c>
      <c r="F6" s="59">
        <f>(E6*100)/$E$7</f>
        <v>9.2469352343943214</v>
      </c>
      <c r="G6" s="57" t="s">
        <v>79</v>
      </c>
      <c r="H6" s="104">
        <f t="shared" si="1"/>
        <v>1.4632367032026288E-2</v>
      </c>
      <c r="I6" s="104">
        <f t="shared" si="0"/>
        <v>4.9650024705269746E-3</v>
      </c>
      <c r="J6" s="104">
        <f t="shared" si="0"/>
        <v>0</v>
      </c>
      <c r="K6" s="105">
        <f>SUM(H6:J6)</f>
        <v>1.9597369502553263E-2</v>
      </c>
      <c r="L6" s="59">
        <f>(K6*100)/$K$7</f>
        <v>9.2469352343943214</v>
      </c>
    </row>
    <row r="7" spans="1:12" x14ac:dyDescent="0.2">
      <c r="A7" s="58" t="s">
        <v>72</v>
      </c>
      <c r="B7" s="59">
        <f>SUM(B4:B6)</f>
        <v>158.90792888967306</v>
      </c>
      <c r="C7" s="59">
        <f>SUM(C3:C6)</f>
        <v>53.025744330618529</v>
      </c>
      <c r="D7" s="59">
        <f>SUM(D4:D6)</f>
        <v>0</v>
      </c>
      <c r="E7" s="67">
        <f>SUM(B7:D7)</f>
        <v>211.93367322029158</v>
      </c>
      <c r="F7" s="70"/>
      <c r="G7" s="58" t="s">
        <v>72</v>
      </c>
      <c r="H7" s="106">
        <f>SUM(H4:H6)</f>
        <v>0.15890792888967306</v>
      </c>
      <c r="I7" s="106">
        <f>SUM(I3:I6)</f>
        <v>5.3025744330618525E-2</v>
      </c>
      <c r="J7" s="106">
        <f>SUM(J4:J6)</f>
        <v>0</v>
      </c>
      <c r="K7" s="105">
        <f>SUM(H7:J7)</f>
        <v>0.21193367322029158</v>
      </c>
      <c r="L7" s="70"/>
    </row>
    <row r="8" spans="1:12" x14ac:dyDescent="0.2">
      <c r="A8" s="72" t="s">
        <v>85</v>
      </c>
      <c r="B8" s="59">
        <f>(B7*100)/$E$7</f>
        <v>74.980028645329227</v>
      </c>
      <c r="C8" s="59">
        <f>(C7*100)/$E$7</f>
        <v>25.019971354670776</v>
      </c>
      <c r="D8" s="59">
        <f>(D7*100)/$E$7</f>
        <v>0</v>
      </c>
      <c r="E8" s="73"/>
      <c r="F8" s="70"/>
      <c r="G8" s="72" t="s">
        <v>85</v>
      </c>
      <c r="H8" s="59">
        <f>(H7*100)/$K$7</f>
        <v>74.980028645329227</v>
      </c>
      <c r="I8" s="59">
        <f>(I7*100)/$K$7</f>
        <v>25.01997135467078</v>
      </c>
      <c r="J8" s="59">
        <f>(J7*100)/$K$7</f>
        <v>0</v>
      </c>
      <c r="K8" s="73"/>
      <c r="L8" s="70"/>
    </row>
    <row r="9" spans="1:12" x14ac:dyDescent="0.25">
      <c r="G9" s="118"/>
      <c r="H9" s="118" t="s">
        <v>68</v>
      </c>
      <c r="I9" s="118" t="s">
        <v>69</v>
      </c>
      <c r="J9" s="118" t="s">
        <v>16</v>
      </c>
    </row>
    <row r="10" spans="1:12" x14ac:dyDescent="0.2">
      <c r="G10" s="158" t="s">
        <v>150</v>
      </c>
      <c r="H10" s="111">
        <f>SUM(H4:H6)</f>
        <v>0.15890792888967306</v>
      </c>
      <c r="I10" s="111">
        <f t="shared" ref="I10:J10" si="2">SUM(I4:I6)</f>
        <v>5.2674355569018526E-2</v>
      </c>
      <c r="J10" s="111">
        <f t="shared" si="2"/>
        <v>0</v>
      </c>
    </row>
    <row r="11" spans="1:12" x14ac:dyDescent="0.2">
      <c r="G11" s="158" t="s">
        <v>70</v>
      </c>
      <c r="H11" s="111" t="str">
        <f>H3</f>
        <v>-</v>
      </c>
      <c r="I11" s="111">
        <f t="shared" ref="I11:J11" si="3">I3</f>
        <v>3.5138876159999987E-4</v>
      </c>
      <c r="J11" s="111" t="str">
        <f t="shared" si="3"/>
        <v>-</v>
      </c>
    </row>
  </sheetData>
  <mergeCells count="2">
    <mergeCell ref="A1:F1"/>
    <mergeCell ref="G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0" activeCellId="1" sqref="G9:J9 G10:G11"/>
    </sheetView>
  </sheetViews>
  <sheetFormatPr defaultColWidth="9.140625" defaultRowHeight="15" x14ac:dyDescent="0.25"/>
  <cols>
    <col min="1" max="1" width="18.42578125" style="8" bestFit="1" customWidth="1"/>
    <col min="2" max="2" width="17.42578125" style="8" bestFit="1" customWidth="1"/>
    <col min="3" max="3" width="14.42578125" style="8" bestFit="1" customWidth="1"/>
    <col min="4" max="4" width="6.42578125" style="8" bestFit="1" customWidth="1"/>
    <col min="5" max="5" width="9.140625" style="8"/>
    <col min="6" max="6" width="12.28515625" style="8" bestFit="1" customWidth="1"/>
    <col min="7" max="7" width="9.140625" style="8"/>
    <col min="8" max="8" width="17.42578125" style="8" bestFit="1" customWidth="1"/>
    <col min="9" max="9" width="14.42578125" style="8" bestFit="1" customWidth="1"/>
    <col min="10" max="11" width="9.140625" style="8"/>
    <col min="12" max="12" width="13" style="8" customWidth="1"/>
    <col min="13" max="16384" width="9.140625" style="8"/>
  </cols>
  <sheetData>
    <row r="1" spans="1:12" x14ac:dyDescent="0.2">
      <c r="A1" s="155" t="s">
        <v>142</v>
      </c>
      <c r="B1" s="155"/>
      <c r="C1" s="155"/>
      <c r="D1" s="155"/>
      <c r="E1" s="155"/>
      <c r="F1" s="155"/>
      <c r="G1" s="155" t="s">
        <v>143</v>
      </c>
      <c r="H1" s="155"/>
      <c r="I1" s="155"/>
      <c r="J1" s="155"/>
      <c r="K1" s="155"/>
      <c r="L1" s="155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27"/>
      <c r="H2" s="127" t="s">
        <v>68</v>
      </c>
      <c r="I2" s="127" t="s">
        <v>69</v>
      </c>
      <c r="J2" s="12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66" t="s">
        <v>17</v>
      </c>
      <c r="C3" s="66">
        <f>t.publiczny!N19</f>
        <v>285.50336879999998</v>
      </c>
      <c r="D3" s="66" t="s">
        <v>17</v>
      </c>
      <c r="E3" s="59">
        <f>SUM(C3:D3)</f>
        <v>285.50336879999998</v>
      </c>
      <c r="F3" s="59">
        <f>(E3*100)/$E$7</f>
        <v>0.36680287358825647</v>
      </c>
      <c r="G3" s="1" t="s">
        <v>70</v>
      </c>
      <c r="H3" s="107" t="s">
        <v>17</v>
      </c>
      <c r="I3" s="107">
        <f>C3/1000</f>
        <v>0.28550336879999999</v>
      </c>
      <c r="J3" s="107" t="s">
        <v>17</v>
      </c>
      <c r="K3" s="108">
        <f>SUM(H3:J3)</f>
        <v>0.28550336879999999</v>
      </c>
      <c r="L3" s="59">
        <f>(K3*100)/$K$7</f>
        <v>0.36680287358825647</v>
      </c>
    </row>
    <row r="4" spans="1:12" x14ac:dyDescent="0.25">
      <c r="A4" s="57" t="s">
        <v>71</v>
      </c>
      <c r="B4" s="66">
        <f>DW710odc.1!I118+DW710odc.2!I118+DW710odc.3!I118+DW473odc.1!I118+DW473odc.2!I118</f>
        <v>15425.564314890109</v>
      </c>
      <c r="C4" s="66">
        <f>DW710odc.1!I119+DW710odc.2!I119+DW710odc.3!I119+DW473odc.1!I119+DW473odc.2!I119</f>
        <v>22514.506251348714</v>
      </c>
      <c r="D4" s="66">
        <f>DW710odc.1!I120+DW710odc.2!I120+DW710odc.3!I120+DW473odc.1!I120+DW473odc.2!I120</f>
        <v>2199.3509127569473</v>
      </c>
      <c r="E4" s="59">
        <f>SUM(B4:D4)</f>
        <v>40139.42147899577</v>
      </c>
      <c r="F4" s="59">
        <f>(E4*100)/$E$7</f>
        <v>51.569462050655254</v>
      </c>
      <c r="G4" s="57" t="s">
        <v>71</v>
      </c>
      <c r="H4" s="107">
        <f>B4/1000</f>
        <v>15.425564314890108</v>
      </c>
      <c r="I4" s="107">
        <f>C4/1000</f>
        <v>22.514506251348713</v>
      </c>
      <c r="J4" s="107">
        <f t="shared" ref="I4:J6" si="0">D4/1000</f>
        <v>2.1993509127569473</v>
      </c>
      <c r="K4" s="108">
        <f>SUM(H4:J4)</f>
        <v>40.139421478995772</v>
      </c>
      <c r="L4" s="59">
        <f>(K4*100)/$K$7</f>
        <v>51.569462050655268</v>
      </c>
    </row>
    <row r="5" spans="1:12" x14ac:dyDescent="0.2">
      <c r="A5" s="57" t="s">
        <v>78</v>
      </c>
      <c r="B5" s="66">
        <f>powiatowe!I104</f>
        <v>11679.727202554903</v>
      </c>
      <c r="C5" s="66">
        <f>powiatowe!I105</f>
        <v>16929.058392462146</v>
      </c>
      <c r="D5" s="66">
        <f>powiatowe!I106</f>
        <v>1494.0285107127793</v>
      </c>
      <c r="E5" s="59">
        <f>SUM(B5:D5)</f>
        <v>30102.814105729827</v>
      </c>
      <c r="F5" s="59">
        <f>(E5*100)/$E$7</f>
        <v>38.674845636619338</v>
      </c>
      <c r="G5" s="57" t="s">
        <v>78</v>
      </c>
      <c r="H5" s="107">
        <f t="shared" ref="H5:H6" si="1">B5/1000</f>
        <v>11.679727202554902</v>
      </c>
      <c r="I5" s="107">
        <f t="shared" si="0"/>
        <v>16.929058392462146</v>
      </c>
      <c r="J5" s="107">
        <f t="shared" si="0"/>
        <v>1.4940285107127793</v>
      </c>
      <c r="K5" s="108">
        <f>SUM(H5:J5)</f>
        <v>30.102814105729827</v>
      </c>
      <c r="L5" s="59">
        <f>(K5*100)/$K$7</f>
        <v>38.674845636619338</v>
      </c>
    </row>
    <row r="6" spans="1:12" x14ac:dyDescent="0.2">
      <c r="A6" s="57" t="s">
        <v>79</v>
      </c>
      <c r="B6" s="66">
        <f>gminne!I104</f>
        <v>2844.4912184487989</v>
      </c>
      <c r="C6" s="66">
        <f>gminne!I105</f>
        <v>4099.0357039332839</v>
      </c>
      <c r="D6" s="66">
        <f>gminne!I106</f>
        <v>364.37537931410134</v>
      </c>
      <c r="E6" s="59">
        <f>SUM(B6:D6)</f>
        <v>7307.9023016961846</v>
      </c>
      <c r="F6" s="59">
        <f>(E6*100)/$E$7</f>
        <v>9.3888894391371345</v>
      </c>
      <c r="G6" s="57" t="s">
        <v>79</v>
      </c>
      <c r="H6" s="107">
        <f t="shared" si="1"/>
        <v>2.8444912184487987</v>
      </c>
      <c r="I6" s="107">
        <f t="shared" si="0"/>
        <v>4.0990357039332839</v>
      </c>
      <c r="J6" s="107">
        <f t="shared" si="0"/>
        <v>0.36437537931410136</v>
      </c>
      <c r="K6" s="108">
        <f>SUM(H6:J6)</f>
        <v>7.307902301696183</v>
      </c>
      <c r="L6" s="59">
        <f>(K6*100)/$K$7</f>
        <v>9.3888894391371327</v>
      </c>
    </row>
    <row r="7" spans="1:12" x14ac:dyDescent="0.2">
      <c r="A7" s="58" t="s">
        <v>72</v>
      </c>
      <c r="B7" s="59">
        <f>SUM(B4:B6)</f>
        <v>29949.782735893808</v>
      </c>
      <c r="C7" s="59">
        <f>SUM(C3:C6)</f>
        <v>43828.103716544145</v>
      </c>
      <c r="D7" s="59">
        <f>SUM(D4:D6)</f>
        <v>4057.7548027838279</v>
      </c>
      <c r="E7" s="59">
        <f>SUM(B7:D7)</f>
        <v>77835.641255221795</v>
      </c>
      <c r="F7" s="70"/>
      <c r="G7" s="58" t="s">
        <v>72</v>
      </c>
      <c r="H7" s="108">
        <f>SUM(H4:H6)</f>
        <v>29.949782735893809</v>
      </c>
      <c r="I7" s="108">
        <f>SUM(I3:I6)</f>
        <v>43.828103716544142</v>
      </c>
      <c r="J7" s="108">
        <f>SUM(J4:J6)</f>
        <v>4.0577548027838279</v>
      </c>
      <c r="K7" s="108">
        <f>SUM(H7:J7)</f>
        <v>77.835641255221788</v>
      </c>
      <c r="L7" s="70"/>
    </row>
    <row r="8" spans="1:12" x14ac:dyDescent="0.2">
      <c r="A8" s="72" t="s">
        <v>85</v>
      </c>
      <c r="B8" s="59">
        <f>(B7*100)/$E$7</f>
        <v>38.478237286809218</v>
      </c>
      <c r="C8" s="59">
        <f>(C7*100)/$E$7</f>
        <v>56.308527828315192</v>
      </c>
      <c r="D8" s="59">
        <f>(D7*100)/$E$7</f>
        <v>5.2132348848755754</v>
      </c>
      <c r="E8" s="73"/>
      <c r="F8" s="70"/>
      <c r="G8" s="72" t="s">
        <v>85</v>
      </c>
      <c r="H8" s="59">
        <f>(H7*100)/$K$7</f>
        <v>38.478237286809218</v>
      </c>
      <c r="I8" s="59">
        <f>(I7*100)/$K$7</f>
        <v>56.308527828315185</v>
      </c>
      <c r="J8" s="59">
        <f>(J7*100)/$K$7</f>
        <v>5.2132348848755763</v>
      </c>
      <c r="K8" s="73"/>
      <c r="L8" s="70"/>
    </row>
    <row r="9" spans="1:12" x14ac:dyDescent="0.25">
      <c r="G9" s="118"/>
      <c r="H9" s="118" t="s">
        <v>68</v>
      </c>
      <c r="I9" s="118" t="s">
        <v>69</v>
      </c>
      <c r="J9" s="118" t="s">
        <v>16</v>
      </c>
    </row>
    <row r="10" spans="1:12" x14ac:dyDescent="0.2">
      <c r="G10" s="158" t="s">
        <v>150</v>
      </c>
      <c r="H10" s="111">
        <f>SUM(H4:H6)</f>
        <v>29.949782735893809</v>
      </c>
      <c r="I10" s="111">
        <f t="shared" ref="I10:J10" si="2">SUM(I4:I6)</f>
        <v>43.542600347744141</v>
      </c>
      <c r="J10" s="111">
        <f t="shared" si="2"/>
        <v>4.0577548027838279</v>
      </c>
    </row>
    <row r="11" spans="1:12" x14ac:dyDescent="0.2">
      <c r="G11" s="158" t="s">
        <v>70</v>
      </c>
      <c r="H11" s="111" t="str">
        <f>H3</f>
        <v>-</v>
      </c>
      <c r="I11" s="111">
        <f t="shared" ref="I11:J11" si="3">I3</f>
        <v>0.28550336879999999</v>
      </c>
      <c r="J11" s="111" t="str">
        <f t="shared" si="3"/>
        <v>-</v>
      </c>
    </row>
  </sheetData>
  <mergeCells count="2">
    <mergeCell ref="A1:F1"/>
    <mergeCell ref="G1:L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0" activeCellId="1" sqref="G9:J9 G10:G11"/>
    </sheetView>
  </sheetViews>
  <sheetFormatPr defaultColWidth="9.140625" defaultRowHeight="15" x14ac:dyDescent="0.25"/>
  <cols>
    <col min="1" max="1" width="18.42578125" style="8" bestFit="1" customWidth="1"/>
    <col min="2" max="2" width="17.42578125" style="8" bestFit="1" customWidth="1"/>
    <col min="3" max="3" width="14.42578125" style="8" bestFit="1" customWidth="1"/>
    <col min="4" max="4" width="6.42578125" style="8" bestFit="1" customWidth="1"/>
    <col min="5" max="5" width="9.140625" style="8"/>
    <col min="6" max="6" width="12.28515625" style="8" bestFit="1" customWidth="1"/>
    <col min="7" max="7" width="20.140625" style="8" customWidth="1"/>
    <col min="8" max="8" width="17.42578125" style="8" bestFit="1" customWidth="1"/>
    <col min="9" max="11" width="9.140625" style="8"/>
    <col min="12" max="12" width="13" style="8" customWidth="1"/>
    <col min="13" max="16384" width="9.140625" style="8"/>
  </cols>
  <sheetData>
    <row r="1" spans="1:12" x14ac:dyDescent="0.2">
      <c r="A1" s="155" t="s">
        <v>144</v>
      </c>
      <c r="B1" s="155"/>
      <c r="C1" s="155"/>
      <c r="D1" s="155"/>
      <c r="E1" s="155"/>
      <c r="F1" s="155"/>
      <c r="G1" s="155" t="s">
        <v>145</v>
      </c>
      <c r="H1" s="155"/>
      <c r="I1" s="155"/>
      <c r="J1" s="155"/>
      <c r="K1" s="155"/>
      <c r="L1" s="155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27"/>
      <c r="H2" s="127" t="s">
        <v>68</v>
      </c>
      <c r="I2" s="127" t="s">
        <v>69</v>
      </c>
      <c r="J2" s="12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66" t="s">
        <v>17</v>
      </c>
      <c r="C3" s="66">
        <f>t.publiczny!O19</f>
        <v>0.43923595199999999</v>
      </c>
      <c r="D3" s="66" t="s">
        <v>17</v>
      </c>
      <c r="E3" s="59">
        <f>SUM(C3:D3)</f>
        <v>0.43923595199999999</v>
      </c>
      <c r="F3" s="103">
        <f>(E3*100)/$E$7</f>
        <v>2.1595281334700935E-2</v>
      </c>
      <c r="G3" s="1" t="s">
        <v>70</v>
      </c>
      <c r="H3" s="107" t="s">
        <v>17</v>
      </c>
      <c r="I3" s="104">
        <f>C3/1000</f>
        <v>4.39235952E-4</v>
      </c>
      <c r="J3" s="107" t="s">
        <v>17</v>
      </c>
      <c r="K3" s="108">
        <f>SUM(H3:J3)</f>
        <v>4.39235952E-4</v>
      </c>
      <c r="L3" s="59">
        <f>(K3*100)/$K$7</f>
        <v>2.1595281334700935E-2</v>
      </c>
    </row>
    <row r="4" spans="1:12" x14ac:dyDescent="0.25">
      <c r="A4" s="57" t="s">
        <v>71</v>
      </c>
      <c r="B4" s="66">
        <f>DW710odc.1!I129+DW710odc.2!I129+DW710odc.3!I129+DW473odc.1!I129+DW473odc.2!I129</f>
        <v>274.40274138461422</v>
      </c>
      <c r="C4" s="66">
        <f>DW710odc.1!I130+DW710odc.2!I130+DW710odc.3!I130+DW473odc.1!I130+DW473odc.2!I130</f>
        <v>812.30106184911381</v>
      </c>
      <c r="D4" s="66">
        <f>DW710odc.1!I131+DW710odc.2!I131+DW710odc.3!I131+DW473odc.1!I131+DW473odc.2!I131</f>
        <v>0</v>
      </c>
      <c r="E4" s="59">
        <f>SUM(B4:D4)</f>
        <v>1086.703803233728</v>
      </c>
      <c r="F4" s="59">
        <f>(E4*100)/$E$7</f>
        <v>53.428400501974032</v>
      </c>
      <c r="G4" s="57" t="s">
        <v>71</v>
      </c>
      <c r="H4" s="107">
        <f>B4/1000</f>
        <v>0.27440274138461423</v>
      </c>
      <c r="I4" s="107">
        <f>C4/1000</f>
        <v>0.81230106184911377</v>
      </c>
      <c r="J4" s="107">
        <f t="shared" ref="I4:J6" si="0">D4/1000</f>
        <v>0</v>
      </c>
      <c r="K4" s="108">
        <f>SUM(H4:J4)</f>
        <v>1.0867038032337279</v>
      </c>
      <c r="L4" s="59">
        <f>(K4*100)/$K$7</f>
        <v>53.428400501974032</v>
      </c>
    </row>
    <row r="5" spans="1:12" x14ac:dyDescent="0.2">
      <c r="A5" s="57" t="s">
        <v>78</v>
      </c>
      <c r="B5" s="66">
        <f>powiatowe!I115</f>
        <v>222.00383103432614</v>
      </c>
      <c r="C5" s="66">
        <f>powiatowe!I116</f>
        <v>538.82150987612079</v>
      </c>
      <c r="D5" s="66">
        <f>powiatowe!I117</f>
        <v>0</v>
      </c>
      <c r="E5" s="59">
        <f>SUM(B5:D5)</f>
        <v>760.82534091044693</v>
      </c>
      <c r="F5" s="59">
        <f>(E5*100)/$E$7</f>
        <v>37.406403571287925</v>
      </c>
      <c r="G5" s="57" t="s">
        <v>78</v>
      </c>
      <c r="H5" s="107">
        <f t="shared" ref="H5:H6" si="1">B5/1000</f>
        <v>0.22200383103432614</v>
      </c>
      <c r="I5" s="107">
        <f t="shared" si="0"/>
        <v>0.53882150987612076</v>
      </c>
      <c r="J5" s="107">
        <f t="shared" si="0"/>
        <v>0</v>
      </c>
      <c r="K5" s="108">
        <f>SUM(H5:J5)</f>
        <v>0.76082534091044685</v>
      </c>
      <c r="L5" s="59">
        <f>(K5*100)/$K$7</f>
        <v>37.40640357128791</v>
      </c>
    </row>
    <row r="6" spans="1:12" x14ac:dyDescent="0.2">
      <c r="A6" s="57" t="s">
        <v>79</v>
      </c>
      <c r="B6" s="66">
        <f>gminne!I115</f>
        <v>53.995208939553706</v>
      </c>
      <c r="C6" s="66">
        <f>gminne!I116</f>
        <v>131.98051751407783</v>
      </c>
      <c r="D6" s="66">
        <f>gminne!I117</f>
        <v>0</v>
      </c>
      <c r="E6" s="59">
        <f>SUM(B6:D6)</f>
        <v>185.97572645363152</v>
      </c>
      <c r="F6" s="59">
        <f>(E6*100)/$E$7</f>
        <v>9.1436006454033514</v>
      </c>
      <c r="G6" s="57" t="s">
        <v>79</v>
      </c>
      <c r="H6" s="107">
        <f t="shared" si="1"/>
        <v>5.3995208939553709E-2</v>
      </c>
      <c r="I6" s="107">
        <f t="shared" si="0"/>
        <v>0.13198051751407783</v>
      </c>
      <c r="J6" s="107">
        <f t="shared" si="0"/>
        <v>0</v>
      </c>
      <c r="K6" s="108">
        <f>SUM(H6:J6)</f>
        <v>0.18597572645363153</v>
      </c>
      <c r="L6" s="59">
        <f>(K6*100)/$K$7</f>
        <v>9.1436006454033532</v>
      </c>
    </row>
    <row r="7" spans="1:12" x14ac:dyDescent="0.2">
      <c r="A7" s="58" t="s">
        <v>72</v>
      </c>
      <c r="B7" s="59">
        <f>SUM(B4:B6)</f>
        <v>550.40178135849408</v>
      </c>
      <c r="C7" s="59">
        <f>SUM(C3:C6)</f>
        <v>1483.5423251913123</v>
      </c>
      <c r="D7" s="59">
        <f>SUM(D4:D6)</f>
        <v>0</v>
      </c>
      <c r="E7" s="59">
        <f>SUM(B7:D7)</f>
        <v>2033.9441065498063</v>
      </c>
      <c r="F7" s="70"/>
      <c r="G7" s="58" t="s">
        <v>72</v>
      </c>
      <c r="H7" s="108">
        <f>SUM(H4:H6)</f>
        <v>0.55040178135849405</v>
      </c>
      <c r="I7" s="108">
        <f>SUM(I3:I6)</f>
        <v>1.4835423251913125</v>
      </c>
      <c r="J7" s="108">
        <f>SUM(J4:J6)</f>
        <v>0</v>
      </c>
      <c r="K7" s="108">
        <f>SUM(H7:J7)</f>
        <v>2.0339441065498063</v>
      </c>
      <c r="L7" s="70"/>
    </row>
    <row r="8" spans="1:12" x14ac:dyDescent="0.2">
      <c r="A8" s="72" t="s">
        <v>85</v>
      </c>
      <c r="B8" s="59">
        <f>(B7*100)/$E$7</f>
        <v>27.060811532925772</v>
      </c>
      <c r="C8" s="59">
        <f>(C7*100)/$E$7</f>
        <v>72.939188467074231</v>
      </c>
      <c r="D8" s="59">
        <f>(D7*100)/$E$7</f>
        <v>0</v>
      </c>
      <c r="E8" s="73"/>
      <c r="F8" s="70"/>
      <c r="G8" s="72" t="s">
        <v>85</v>
      </c>
      <c r="H8" s="59">
        <f>(H7*100)/$K$7</f>
        <v>27.060811532925772</v>
      </c>
      <c r="I8" s="59">
        <f>(I7*100)/$K$7</f>
        <v>72.939188467074231</v>
      </c>
      <c r="J8" s="59">
        <f>(J7*100)/$K$7</f>
        <v>0</v>
      </c>
      <c r="K8" s="73"/>
      <c r="L8" s="70"/>
    </row>
    <row r="9" spans="1:12" x14ac:dyDescent="0.25">
      <c r="G9" s="118"/>
      <c r="H9" s="118" t="s">
        <v>68</v>
      </c>
      <c r="I9" s="118" t="s">
        <v>69</v>
      </c>
      <c r="J9" s="118" t="s">
        <v>16</v>
      </c>
    </row>
    <row r="10" spans="1:12" x14ac:dyDescent="0.2">
      <c r="G10" s="158" t="s">
        <v>150</v>
      </c>
      <c r="H10" s="111">
        <f>SUM(H4:H6)</f>
        <v>0.55040178135849405</v>
      </c>
      <c r="I10" s="111">
        <f t="shared" ref="I10:J10" si="2">SUM(I4:I6)</f>
        <v>1.4831030892393122</v>
      </c>
      <c r="J10" s="111">
        <f t="shared" si="2"/>
        <v>0</v>
      </c>
    </row>
    <row r="11" spans="1:12" x14ac:dyDescent="0.2">
      <c r="G11" s="158" t="s">
        <v>70</v>
      </c>
      <c r="H11" s="111" t="str">
        <f>H3</f>
        <v>-</v>
      </c>
      <c r="I11" s="111">
        <f t="shared" ref="I11:J11" si="3">I3</f>
        <v>4.39235952E-4</v>
      </c>
      <c r="J11" s="111" t="str">
        <f t="shared" si="3"/>
        <v>-</v>
      </c>
    </row>
  </sheetData>
  <mergeCells count="2">
    <mergeCell ref="A1:F1"/>
    <mergeCell ref="G1:L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0" activeCellId="1" sqref="G9:J9 G10:G11"/>
    </sheetView>
  </sheetViews>
  <sheetFormatPr defaultColWidth="9.140625" defaultRowHeight="15" x14ac:dyDescent="0.25"/>
  <cols>
    <col min="1" max="1" width="18.42578125" style="8" bestFit="1" customWidth="1"/>
    <col min="2" max="2" width="17.42578125" style="8" bestFit="1" customWidth="1"/>
    <col min="3" max="3" width="14.42578125" style="8" bestFit="1" customWidth="1"/>
    <col min="4" max="4" width="6.42578125" style="8" bestFit="1" customWidth="1"/>
    <col min="5" max="5" width="9.140625" style="8"/>
    <col min="6" max="6" width="12.28515625" style="8" bestFit="1" customWidth="1"/>
    <col min="7" max="7" width="9.140625" style="8"/>
    <col min="8" max="8" width="17.42578125" style="8" bestFit="1" customWidth="1"/>
    <col min="9" max="9" width="14.42578125" style="8" bestFit="1" customWidth="1"/>
    <col min="10" max="10" width="6.42578125" style="8" bestFit="1" customWidth="1"/>
    <col min="11" max="11" width="9.140625" style="8"/>
    <col min="12" max="12" width="13" style="8" customWidth="1"/>
    <col min="13" max="16384" width="9.140625" style="8"/>
  </cols>
  <sheetData>
    <row r="1" spans="1:12" x14ac:dyDescent="0.2">
      <c r="A1" s="155" t="s">
        <v>146</v>
      </c>
      <c r="B1" s="155"/>
      <c r="C1" s="155"/>
      <c r="D1" s="155"/>
      <c r="E1" s="155"/>
      <c r="F1" s="155"/>
      <c r="G1" s="155" t="s">
        <v>147</v>
      </c>
      <c r="H1" s="155"/>
      <c r="I1" s="155"/>
      <c r="J1" s="155"/>
      <c r="K1" s="155"/>
      <c r="L1" s="155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27"/>
      <c r="H2" s="127" t="s">
        <v>68</v>
      </c>
      <c r="I2" s="127" t="s">
        <v>69</v>
      </c>
      <c r="J2" s="12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66" t="s">
        <v>17</v>
      </c>
      <c r="C3" s="66">
        <f>t.publiczny!P19</f>
        <v>0.43923595199999999</v>
      </c>
      <c r="D3" s="66" t="s">
        <v>17</v>
      </c>
      <c r="E3" s="59">
        <f>SUM(C3:D3)</f>
        <v>0.43923595199999999</v>
      </c>
      <c r="F3" s="103">
        <f>(E3*100)/$E$7</f>
        <v>2.1595281334700935E-2</v>
      </c>
      <c r="G3" s="1" t="s">
        <v>70</v>
      </c>
      <c r="H3" s="107" t="s">
        <v>17</v>
      </c>
      <c r="I3" s="104">
        <f>C3/1000</f>
        <v>4.39235952E-4</v>
      </c>
      <c r="J3" s="107" t="s">
        <v>17</v>
      </c>
      <c r="K3" s="108">
        <f>SUM(H3:J3)</f>
        <v>4.39235952E-4</v>
      </c>
      <c r="L3" s="59">
        <f>(K3*100)/$K$7</f>
        <v>2.1595281334700935E-2</v>
      </c>
    </row>
    <row r="4" spans="1:12" x14ac:dyDescent="0.25">
      <c r="A4" s="57" t="s">
        <v>71</v>
      </c>
      <c r="B4" s="66">
        <f>DW710odc.1!I140+DW710odc.2!I140+DW710odc.3!I140+DW473odc.1!I140+DW473odc.2!I140</f>
        <v>274.40274138461422</v>
      </c>
      <c r="C4" s="66">
        <f>DW710odc.1!I141+DW710odc.2!I141+DW710odc.3!I141+DW473odc.1!I141+DW473odc.2!I141</f>
        <v>812.30106184911381</v>
      </c>
      <c r="D4" s="66">
        <f>DW710odc.1!I142+DW710odc.2!I142+DW710odc.3!I142+DW473odc.1!I142+DW473odc.2!I142</f>
        <v>0</v>
      </c>
      <c r="E4" s="59">
        <f>SUM(B4:D4)</f>
        <v>1086.703803233728</v>
      </c>
      <c r="F4" s="59">
        <f>(E4*100)/$E$7</f>
        <v>53.428400501974032</v>
      </c>
      <c r="G4" s="57" t="s">
        <v>71</v>
      </c>
      <c r="H4" s="107">
        <f>B4/1000</f>
        <v>0.27440274138461423</v>
      </c>
      <c r="I4" s="107">
        <f>C4/1000</f>
        <v>0.81230106184911377</v>
      </c>
      <c r="J4" s="107">
        <f t="shared" ref="I4:J6" si="0">D4/1000</f>
        <v>0</v>
      </c>
      <c r="K4" s="108">
        <f>SUM(H4:J4)</f>
        <v>1.0867038032337279</v>
      </c>
      <c r="L4" s="59">
        <f>(K4*100)/$K$7</f>
        <v>53.428400501974032</v>
      </c>
    </row>
    <row r="5" spans="1:12" x14ac:dyDescent="0.2">
      <c r="A5" s="57" t="s">
        <v>78</v>
      </c>
      <c r="B5" s="66">
        <f>powiatowe!I126</f>
        <v>222.00383103432614</v>
      </c>
      <c r="C5" s="66">
        <f>powiatowe!I127</f>
        <v>538.82150987612079</v>
      </c>
      <c r="D5" s="66">
        <f>powiatowe!I128</f>
        <v>0</v>
      </c>
      <c r="E5" s="59">
        <f>SUM(B5:D5)</f>
        <v>760.82534091044693</v>
      </c>
      <c r="F5" s="59">
        <f>(E5*100)/$E$7</f>
        <v>37.406403571287925</v>
      </c>
      <c r="G5" s="57" t="s">
        <v>78</v>
      </c>
      <c r="H5" s="107">
        <f t="shared" ref="H5:H6" si="1">B5/1000</f>
        <v>0.22200383103432614</v>
      </c>
      <c r="I5" s="107">
        <f t="shared" si="0"/>
        <v>0.53882150987612076</v>
      </c>
      <c r="J5" s="107">
        <f t="shared" si="0"/>
        <v>0</v>
      </c>
      <c r="K5" s="108">
        <f>SUM(H5:J5)</f>
        <v>0.76082534091044685</v>
      </c>
      <c r="L5" s="59">
        <f>(K5*100)/$K$7</f>
        <v>37.40640357128791</v>
      </c>
    </row>
    <row r="6" spans="1:12" x14ac:dyDescent="0.2">
      <c r="A6" s="57" t="s">
        <v>79</v>
      </c>
      <c r="B6" s="66">
        <f>gminne!I126</f>
        <v>53.995208939553706</v>
      </c>
      <c r="C6" s="66">
        <f>gminne!I127</f>
        <v>131.98051751407783</v>
      </c>
      <c r="D6" s="66">
        <f>gminne!I128</f>
        <v>0</v>
      </c>
      <c r="E6" s="59">
        <f>SUM(B6:D6)</f>
        <v>185.97572645363152</v>
      </c>
      <c r="F6" s="59">
        <f>(E6*100)/$E$7</f>
        <v>9.1436006454033514</v>
      </c>
      <c r="G6" s="57" t="s">
        <v>79</v>
      </c>
      <c r="H6" s="107">
        <f t="shared" si="1"/>
        <v>5.3995208939553709E-2</v>
      </c>
      <c r="I6" s="107">
        <f t="shared" si="0"/>
        <v>0.13198051751407783</v>
      </c>
      <c r="J6" s="107">
        <f t="shared" si="0"/>
        <v>0</v>
      </c>
      <c r="K6" s="108">
        <f>SUM(H6:J6)</f>
        <v>0.18597572645363153</v>
      </c>
      <c r="L6" s="59">
        <f>(K6*100)/$K$7</f>
        <v>9.1436006454033532</v>
      </c>
    </row>
    <row r="7" spans="1:12" x14ac:dyDescent="0.2">
      <c r="A7" s="58" t="s">
        <v>72</v>
      </c>
      <c r="B7" s="59">
        <f>SUM(B4:B6)</f>
        <v>550.40178135849408</v>
      </c>
      <c r="C7" s="59">
        <f>SUM(C3:C6)</f>
        <v>1483.5423251913123</v>
      </c>
      <c r="D7" s="59">
        <f>SUM(D4:D6)</f>
        <v>0</v>
      </c>
      <c r="E7" s="59">
        <f>SUM(B7:D7)</f>
        <v>2033.9441065498063</v>
      </c>
      <c r="F7" s="70"/>
      <c r="G7" s="58" t="s">
        <v>72</v>
      </c>
      <c r="H7" s="108">
        <f>SUM(H4:H6)</f>
        <v>0.55040178135849405</v>
      </c>
      <c r="I7" s="108">
        <f>SUM(I3:I6)</f>
        <v>1.4835423251913125</v>
      </c>
      <c r="J7" s="108">
        <f>SUM(J4:J6)</f>
        <v>0</v>
      </c>
      <c r="K7" s="108">
        <f>SUM(H7:J7)</f>
        <v>2.0339441065498063</v>
      </c>
      <c r="L7" s="70"/>
    </row>
    <row r="8" spans="1:12" x14ac:dyDescent="0.2">
      <c r="A8" s="72" t="s">
        <v>85</v>
      </c>
      <c r="B8" s="59">
        <f>(B7*100)/$E$7</f>
        <v>27.060811532925772</v>
      </c>
      <c r="C8" s="59">
        <f>(C7*100)/$E$7</f>
        <v>72.939188467074231</v>
      </c>
      <c r="D8" s="59">
        <f>(D7*100)/$E$7</f>
        <v>0</v>
      </c>
      <c r="E8" s="73"/>
      <c r="F8" s="70"/>
      <c r="G8" s="72" t="s">
        <v>85</v>
      </c>
      <c r="H8" s="59">
        <f>(H7*100)/$K$7</f>
        <v>27.060811532925772</v>
      </c>
      <c r="I8" s="59">
        <f>(I7*100)/$K$7</f>
        <v>72.939188467074231</v>
      </c>
      <c r="J8" s="59">
        <f>(J7*100)/$K$7</f>
        <v>0</v>
      </c>
      <c r="K8" s="73"/>
      <c r="L8" s="70"/>
    </row>
    <row r="9" spans="1:12" x14ac:dyDescent="0.25">
      <c r="G9" s="118"/>
      <c r="H9" s="118" t="s">
        <v>68</v>
      </c>
      <c r="I9" s="118" t="s">
        <v>69</v>
      </c>
      <c r="J9" s="118" t="s">
        <v>16</v>
      </c>
    </row>
    <row r="10" spans="1:12" x14ac:dyDescent="0.2">
      <c r="G10" s="158" t="s">
        <v>150</v>
      </c>
      <c r="H10" s="111">
        <f>SUM(H4:H6)</f>
        <v>0.55040178135849405</v>
      </c>
      <c r="I10" s="111">
        <f t="shared" ref="I10:J10" si="2">SUM(I4:I6)</f>
        <v>1.4831030892393122</v>
      </c>
      <c r="J10" s="111">
        <f t="shared" si="2"/>
        <v>0</v>
      </c>
    </row>
    <row r="11" spans="1:12" x14ac:dyDescent="0.2">
      <c r="G11" s="158" t="s">
        <v>70</v>
      </c>
      <c r="H11" s="111" t="str">
        <f>H3</f>
        <v>-</v>
      </c>
      <c r="I11" s="111">
        <f t="shared" ref="I11:J11" si="3">I3</f>
        <v>4.39235952E-4</v>
      </c>
      <c r="J11" s="111" t="str">
        <f t="shared" si="3"/>
        <v>-</v>
      </c>
    </row>
  </sheetData>
  <mergeCells count="2">
    <mergeCell ref="A1:F1"/>
    <mergeCell ref="G1:L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P30" sqref="P30"/>
    </sheetView>
  </sheetViews>
  <sheetFormatPr defaultColWidth="9.140625" defaultRowHeight="15" x14ac:dyDescent="0.25"/>
  <cols>
    <col min="1" max="1" width="18.42578125" style="8" bestFit="1" customWidth="1"/>
    <col min="2" max="2" width="17.42578125" style="8" bestFit="1" customWidth="1"/>
    <col min="3" max="3" width="14.42578125" style="8" bestFit="1" customWidth="1"/>
    <col min="4" max="4" width="6.42578125" style="8" bestFit="1" customWidth="1"/>
    <col min="5" max="5" width="9.140625" style="8"/>
    <col min="6" max="6" width="12.28515625" style="8" bestFit="1" customWidth="1"/>
    <col min="7" max="7" width="9.140625" style="8"/>
    <col min="8" max="8" width="17.42578125" style="8" bestFit="1" customWidth="1"/>
    <col min="9" max="9" width="14.42578125" style="8" bestFit="1" customWidth="1"/>
    <col min="10" max="10" width="8.42578125" style="8" bestFit="1" customWidth="1"/>
    <col min="11" max="11" width="9.140625" style="8"/>
    <col min="12" max="12" width="13" style="8" customWidth="1"/>
    <col min="13" max="16384" width="9.140625" style="8"/>
  </cols>
  <sheetData>
    <row r="1" spans="1:12" x14ac:dyDescent="0.2">
      <c r="A1" s="155" t="s">
        <v>148</v>
      </c>
      <c r="B1" s="155"/>
      <c r="C1" s="155"/>
      <c r="D1" s="155"/>
      <c r="E1" s="155"/>
      <c r="F1" s="155"/>
      <c r="G1" s="155" t="s">
        <v>149</v>
      </c>
      <c r="H1" s="155"/>
      <c r="I1" s="155"/>
      <c r="J1" s="155"/>
      <c r="K1" s="155"/>
      <c r="L1" s="155"/>
    </row>
    <row r="2" spans="1:12" x14ac:dyDescent="0.25">
      <c r="A2" s="127"/>
      <c r="B2" s="127" t="s">
        <v>68</v>
      </c>
      <c r="C2" s="127" t="s">
        <v>69</v>
      </c>
      <c r="D2" s="127" t="s">
        <v>16</v>
      </c>
      <c r="E2" s="127" t="s">
        <v>72</v>
      </c>
      <c r="F2" s="127" t="s">
        <v>85</v>
      </c>
      <c r="G2" s="127"/>
      <c r="H2" s="127" t="s">
        <v>68</v>
      </c>
      <c r="I2" s="127" t="s">
        <v>69</v>
      </c>
      <c r="J2" s="127" t="s">
        <v>16</v>
      </c>
      <c r="K2" s="127" t="s">
        <v>72</v>
      </c>
      <c r="L2" s="127" t="s">
        <v>85</v>
      </c>
    </row>
    <row r="3" spans="1:12" x14ac:dyDescent="0.2">
      <c r="A3" s="1" t="s">
        <v>70</v>
      </c>
      <c r="B3" s="104" t="s">
        <v>17</v>
      </c>
      <c r="C3" s="104">
        <f>t.publiczny!Q19</f>
        <v>1.1200516775999999E-3</v>
      </c>
      <c r="D3" s="104" t="s">
        <v>17</v>
      </c>
      <c r="E3" s="106">
        <f>SUM(C3:D3)</f>
        <v>1.1200516775999999E-3</v>
      </c>
      <c r="F3" s="59">
        <f>(E3*100)/$E$7</f>
        <v>0.77417707459756968</v>
      </c>
      <c r="G3" s="1" t="s">
        <v>70</v>
      </c>
      <c r="H3" s="109" t="s">
        <v>17</v>
      </c>
      <c r="I3" s="109">
        <f>C3/1000</f>
        <v>1.1200516775999998E-6</v>
      </c>
      <c r="J3" s="109" t="s">
        <v>17</v>
      </c>
      <c r="K3" s="110">
        <f>SUM(H3:J3)</f>
        <v>1.1200516775999998E-6</v>
      </c>
      <c r="L3" s="59">
        <f>(K3*100)/$K$7</f>
        <v>0.77417707459756957</v>
      </c>
    </row>
    <row r="4" spans="1:12" x14ac:dyDescent="0.25">
      <c r="A4" s="57" t="s">
        <v>71</v>
      </c>
      <c r="B4" s="104">
        <f>DW710odc.1!I151+DW710odc.2!I151+DW710odc.3!I151+DW473odc.1!I151+DW473odc.2!I151</f>
        <v>6.6311833182032699E-3</v>
      </c>
      <c r="C4" s="104">
        <f>DW710odc.1!I152+DW710odc.2!I152+DW710odc.3!I152+DW473odc.1!I152+DW473odc.2!I152</f>
        <v>6.6700101309594639E-2</v>
      </c>
      <c r="D4" s="104">
        <f>DW710odc.1!I153</f>
        <v>0</v>
      </c>
      <c r="E4" s="106">
        <f>SUM(B4:D4)</f>
        <v>7.3331284627797907E-2</v>
      </c>
      <c r="F4" s="59">
        <f>(E4*100)/$E$7</f>
        <v>50.686410765686908</v>
      </c>
      <c r="G4" s="57" t="s">
        <v>71</v>
      </c>
      <c r="H4" s="109">
        <f>B4/1000</f>
        <v>6.6311833182032701E-6</v>
      </c>
      <c r="I4" s="109">
        <f>C4/1000</f>
        <v>6.6700101309594633E-5</v>
      </c>
      <c r="J4" s="109">
        <f t="shared" ref="I4:J6" si="0">D4/1000</f>
        <v>0</v>
      </c>
      <c r="K4" s="110">
        <f>SUM(H4:J4)</f>
        <v>7.33312846277979E-5</v>
      </c>
      <c r="L4" s="59">
        <f>(K4*100)/$K$7</f>
        <v>50.686410765686894</v>
      </c>
    </row>
    <row r="5" spans="1:12" x14ac:dyDescent="0.2">
      <c r="A5" s="57" t="s">
        <v>78</v>
      </c>
      <c r="B5" s="104">
        <f>powiatowe!I137</f>
        <v>4.3952757914630372E-3</v>
      </c>
      <c r="C5" s="104">
        <f>powiatowe!I138</f>
        <v>5.2165172787140945E-2</v>
      </c>
      <c r="D5" s="104">
        <f>powiatowe!I139</f>
        <v>0</v>
      </c>
      <c r="E5" s="106">
        <f>SUM(B5:D5)</f>
        <v>5.6560448578603983E-2</v>
      </c>
      <c r="F5" s="59">
        <f>(E5*100)/$E$7</f>
        <v>39.094448492177236</v>
      </c>
      <c r="G5" s="57" t="s">
        <v>78</v>
      </c>
      <c r="H5" s="109">
        <f t="shared" ref="H5:H6" si="1">B5/1000</f>
        <v>4.3952757914630374E-6</v>
      </c>
      <c r="I5" s="109">
        <f t="shared" si="0"/>
        <v>5.2165172787140945E-5</v>
      </c>
      <c r="J5" s="109">
        <f t="shared" si="0"/>
        <v>0</v>
      </c>
      <c r="K5" s="110">
        <f>SUM(H5:J5)</f>
        <v>5.6560448578603984E-5</v>
      </c>
      <c r="L5" s="59">
        <f>(K5*100)/$K$7</f>
        <v>39.094448492177229</v>
      </c>
    </row>
    <row r="6" spans="1:12" x14ac:dyDescent="0.2">
      <c r="A6" s="57" t="s">
        <v>79</v>
      </c>
      <c r="B6" s="104">
        <f>gminne!I137</f>
        <v>1.0764362554600434E-3</v>
      </c>
      <c r="C6" s="104">
        <f>gminne!I138</f>
        <v>1.2588199068695446E-2</v>
      </c>
      <c r="D6" s="104">
        <f>gminne!I139</f>
        <v>0</v>
      </c>
      <c r="E6" s="106">
        <f>SUM(B6:D6)</f>
        <v>1.366463532415549E-2</v>
      </c>
      <c r="F6" s="59">
        <f>(E6*100)/$E$7</f>
        <v>9.4449636675382909</v>
      </c>
      <c r="G6" s="57" t="s">
        <v>79</v>
      </c>
      <c r="H6" s="109">
        <f t="shared" si="1"/>
        <v>1.0764362554600434E-6</v>
      </c>
      <c r="I6" s="109">
        <f t="shared" si="0"/>
        <v>1.2588199068695446E-5</v>
      </c>
      <c r="J6" s="109">
        <f t="shared" si="0"/>
        <v>0</v>
      </c>
      <c r="K6" s="110">
        <f>SUM(H6:J6)</f>
        <v>1.3664635324155489E-5</v>
      </c>
      <c r="L6" s="59">
        <f>(K6*100)/$K$7</f>
        <v>9.4449636675382909</v>
      </c>
    </row>
    <row r="7" spans="1:12" x14ac:dyDescent="0.2">
      <c r="A7" s="58" t="s">
        <v>72</v>
      </c>
      <c r="B7" s="106">
        <f>SUM(B4:B6)</f>
        <v>1.210289536512635E-2</v>
      </c>
      <c r="C7" s="106">
        <f>SUM(C3:C6)</f>
        <v>0.13257352484303103</v>
      </c>
      <c r="D7" s="106">
        <f>SUM(D4:D6)</f>
        <v>0</v>
      </c>
      <c r="E7" s="106">
        <f>SUM(B7:D7)</f>
        <v>0.14467642020815738</v>
      </c>
      <c r="F7" s="70"/>
      <c r="G7" s="58" t="s">
        <v>72</v>
      </c>
      <c r="H7" s="110">
        <f>SUM(H4:H6)</f>
        <v>1.2102895365126351E-5</v>
      </c>
      <c r="I7" s="110">
        <f>SUM(I3:I6)</f>
        <v>1.3257352484303102E-4</v>
      </c>
      <c r="J7" s="110">
        <f>SUM(J4:J6)</f>
        <v>0</v>
      </c>
      <c r="K7" s="110">
        <f>SUM(H7:J7)</f>
        <v>1.4467642020815738E-4</v>
      </c>
      <c r="L7" s="70"/>
    </row>
    <row r="8" spans="1:12" x14ac:dyDescent="0.2">
      <c r="A8" s="72" t="s">
        <v>85</v>
      </c>
      <c r="B8" s="59">
        <f>(B7*100)/$E$7</f>
        <v>8.3654926958470206</v>
      </c>
      <c r="C8" s="59">
        <f>(C7*100)/$E$7</f>
        <v>91.634507304152976</v>
      </c>
      <c r="D8" s="59">
        <f>(D7*100)/$E$7</f>
        <v>0</v>
      </c>
      <c r="E8" s="73"/>
      <c r="F8" s="70"/>
      <c r="G8" s="72" t="s">
        <v>85</v>
      </c>
      <c r="H8" s="59">
        <f>(H7*100)/$K$7</f>
        <v>8.3654926958470224</v>
      </c>
      <c r="I8" s="59">
        <f>(I7*100)/$K$7</f>
        <v>91.634507304152976</v>
      </c>
      <c r="J8" s="59">
        <f>(J7*100)/$K$7</f>
        <v>0</v>
      </c>
      <c r="K8" s="73"/>
      <c r="L8" s="70"/>
    </row>
    <row r="9" spans="1:12" x14ac:dyDescent="0.25">
      <c r="G9" s="118"/>
      <c r="H9" s="118" t="s">
        <v>68</v>
      </c>
      <c r="I9" s="118" t="s">
        <v>69</v>
      </c>
      <c r="J9" s="118" t="s">
        <v>16</v>
      </c>
    </row>
    <row r="10" spans="1:12" x14ac:dyDescent="0.2">
      <c r="G10" s="158" t="s">
        <v>150</v>
      </c>
      <c r="H10" s="112">
        <f>SUM(H4:H6)</f>
        <v>1.2102895365126351E-5</v>
      </c>
      <c r="I10" s="112">
        <f t="shared" ref="I10:J10" si="2">SUM(I4:I6)</f>
        <v>1.3145347316543103E-4</v>
      </c>
      <c r="J10" s="112">
        <f t="shared" si="2"/>
        <v>0</v>
      </c>
    </row>
    <row r="11" spans="1:12" x14ac:dyDescent="0.2">
      <c r="G11" s="158" t="s">
        <v>70</v>
      </c>
      <c r="H11" s="112" t="str">
        <f>H3</f>
        <v>-</v>
      </c>
      <c r="I11" s="112">
        <f t="shared" ref="I11:J11" si="3">I3</f>
        <v>1.1200516775999998E-6</v>
      </c>
      <c r="J11" s="112" t="str">
        <f t="shared" si="3"/>
        <v>-</v>
      </c>
    </row>
  </sheetData>
  <mergeCells count="2">
    <mergeCell ref="A1:F1"/>
    <mergeCell ref="G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topLeftCell="A142" zoomScale="90" zoomScaleNormal="90" workbookViewId="0">
      <selection activeCell="C164" activeCellId="15" sqref="A112:I112 A113:B121 C117:I117 A123:I123 A124:B132 C128:I128 A134:I134 A135:B143 C139:I139 A145:I145 A146:B154 C150:I150 A157:I157 A158:B162 A164:B169 C164:I164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152</v>
      </c>
    </row>
    <row r="2" spans="1:9" x14ac:dyDescent="0.2">
      <c r="A2" s="17" t="s">
        <v>54</v>
      </c>
      <c r="B2" s="44">
        <v>0.65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157</v>
      </c>
      <c r="B4" s="45">
        <v>4781</v>
      </c>
      <c r="C4" s="45">
        <v>57</v>
      </c>
      <c r="D4" s="45">
        <v>3496</v>
      </c>
      <c r="E4" s="45">
        <v>292</v>
      </c>
      <c r="F4" s="45">
        <v>253</v>
      </c>
      <c r="G4" s="45">
        <v>645</v>
      </c>
      <c r="H4" s="45">
        <v>24</v>
      </c>
      <c r="I4" s="45">
        <v>14</v>
      </c>
    </row>
    <row r="5" spans="1:9" x14ac:dyDescent="0.25">
      <c r="A5" s="7" t="s">
        <v>11</v>
      </c>
      <c r="B5" s="7">
        <f>B4*365</f>
        <v>1745065</v>
      </c>
      <c r="C5" s="7">
        <f t="shared" ref="C5:I5" si="0">C4*365</f>
        <v>20805</v>
      </c>
      <c r="D5" s="7">
        <f t="shared" si="0"/>
        <v>1276040</v>
      </c>
      <c r="E5" s="7">
        <f t="shared" si="0"/>
        <v>106580</v>
      </c>
      <c r="F5" s="7">
        <f t="shared" si="0"/>
        <v>92345</v>
      </c>
      <c r="G5" s="7">
        <f t="shared" si="0"/>
        <v>235425</v>
      </c>
      <c r="H5" s="7">
        <f t="shared" si="0"/>
        <v>8760</v>
      </c>
      <c r="I5" s="7">
        <f t="shared" si="0"/>
        <v>5110</v>
      </c>
    </row>
    <row r="7" spans="1:9" x14ac:dyDescent="0.25">
      <c r="A7" s="12" t="s">
        <v>46</v>
      </c>
      <c r="B7" s="9"/>
      <c r="C7" s="9">
        <v>1</v>
      </c>
      <c r="D7" s="9">
        <f>(1+(B16*$B$19)/100)*(1+(C16*$B$19)/100)*(1+(D16*$B$19)/100)</f>
        <v>1.0735285915000001</v>
      </c>
      <c r="E7" s="9">
        <f>(1+($B$16*$C$19)/100)*(1+($C$16*$C$19)/100)*(1+($D$16*$C$19)/100)</f>
        <v>1.0266046726495002</v>
      </c>
      <c r="F7" s="9">
        <f>(1+($B$16*$D$19)/100)*(1+($C$16*$D$19)/100)*(1+($D$16*$D$19)/100)</f>
        <v>1.0282302663124998</v>
      </c>
      <c r="G7" s="9">
        <f>(1+($B$16*$E$19)/100)*(1+($C$16*$E$19)/100)*(1+($D$16*$E$19)/100)</f>
        <v>1.0877632255804999</v>
      </c>
      <c r="H7" s="9">
        <v>1</v>
      </c>
      <c r="I7" s="9">
        <v>1</v>
      </c>
    </row>
    <row r="9" spans="1:9" x14ac:dyDescent="0.25">
      <c r="A9" s="115" t="s">
        <v>59</v>
      </c>
      <c r="B9" s="115"/>
      <c r="C9" s="115"/>
      <c r="D9" s="115"/>
      <c r="E9" s="115"/>
      <c r="F9" s="115"/>
      <c r="G9" s="115"/>
      <c r="H9" s="115"/>
    </row>
    <row r="10" spans="1:9" ht="45" x14ac:dyDescent="0.25">
      <c r="A10" s="136" t="s">
        <v>57</v>
      </c>
      <c r="B10" s="119" t="s">
        <v>10</v>
      </c>
      <c r="C10" s="120" t="s">
        <v>4</v>
      </c>
      <c r="D10" s="120" t="s">
        <v>5</v>
      </c>
      <c r="E10" s="120" t="s">
        <v>6</v>
      </c>
      <c r="F10" s="120" t="s">
        <v>7</v>
      </c>
      <c r="G10" s="120" t="s">
        <v>8</v>
      </c>
      <c r="H10" s="120" t="s">
        <v>3</v>
      </c>
      <c r="I10" s="120" t="s">
        <v>9</v>
      </c>
    </row>
    <row r="11" spans="1:9" x14ac:dyDescent="0.25">
      <c r="A11" s="9" t="s">
        <v>60</v>
      </c>
      <c r="B11" s="46">
        <f>SUM(C11:I11)</f>
        <v>5109.5740581741393</v>
      </c>
      <c r="C11" s="47">
        <f>C4*C7</f>
        <v>57</v>
      </c>
      <c r="D11" s="47">
        <f t="shared" ref="D11:I11" si="1">D4*D7</f>
        <v>3753.0559558840005</v>
      </c>
      <c r="E11" s="47">
        <f t="shared" si="1"/>
        <v>299.76856441365408</v>
      </c>
      <c r="F11" s="47">
        <f t="shared" si="1"/>
        <v>260.14225737706244</v>
      </c>
      <c r="G11" s="47">
        <f t="shared" si="1"/>
        <v>701.60728049942247</v>
      </c>
      <c r="H11" s="47">
        <f t="shared" si="1"/>
        <v>24</v>
      </c>
      <c r="I11" s="47">
        <f t="shared" si="1"/>
        <v>14</v>
      </c>
    </row>
    <row r="12" spans="1:9" x14ac:dyDescent="0.25">
      <c r="A12" s="9" t="s">
        <v>55</v>
      </c>
      <c r="B12" s="46">
        <f>SUM(C12:I12)</f>
        <v>1864994.5312335608</v>
      </c>
      <c r="C12" s="48">
        <f>C5*C7</f>
        <v>20805</v>
      </c>
      <c r="D12" s="48">
        <f t="shared" ref="D12:I12" si="2">D5*D7</f>
        <v>1369865.4238976601</v>
      </c>
      <c r="E12" s="48">
        <f t="shared" si="2"/>
        <v>109415.52601098373</v>
      </c>
      <c r="F12" s="48">
        <f t="shared" si="2"/>
        <v>94951.923942627793</v>
      </c>
      <c r="G12" s="48">
        <f t="shared" si="2"/>
        <v>256086.65738228918</v>
      </c>
      <c r="H12" s="48">
        <f t="shared" si="2"/>
        <v>8760</v>
      </c>
      <c r="I12" s="48">
        <f t="shared" si="2"/>
        <v>5110</v>
      </c>
    </row>
    <row r="15" spans="1:9" x14ac:dyDescent="0.2">
      <c r="A15" s="137" t="s">
        <v>47</v>
      </c>
      <c r="B15" s="138">
        <v>2011</v>
      </c>
      <c r="C15" s="138">
        <v>2012</v>
      </c>
      <c r="D15" s="138">
        <v>2013</v>
      </c>
      <c r="E15" s="4"/>
    </row>
    <row r="16" spans="1:9" x14ac:dyDescent="0.2">
      <c r="A16" s="139" t="s">
        <v>48</v>
      </c>
      <c r="B16" s="45">
        <v>4.5</v>
      </c>
      <c r="C16" s="45">
        <v>2</v>
      </c>
      <c r="D16" s="45">
        <v>1.5</v>
      </c>
      <c r="E16" s="4"/>
    </row>
    <row r="17" spans="1:9" x14ac:dyDescent="0.2">
      <c r="A17" s="53"/>
      <c r="B17" s="53"/>
      <c r="C17" s="4"/>
      <c r="D17" s="4"/>
      <c r="E17" s="4"/>
    </row>
    <row r="18" spans="1:9" x14ac:dyDescent="0.25">
      <c r="A18" s="139" t="s">
        <v>49</v>
      </c>
      <c r="B18" s="140" t="s">
        <v>50</v>
      </c>
      <c r="C18" s="140" t="s">
        <v>51</v>
      </c>
      <c r="D18" s="140" t="s">
        <v>52</v>
      </c>
      <c r="E18" s="140" t="s">
        <v>53</v>
      </c>
    </row>
    <row r="19" spans="1:9" x14ac:dyDescent="0.2">
      <c r="A19" s="139"/>
      <c r="B19" s="45">
        <v>0.9</v>
      </c>
      <c r="C19" s="45">
        <v>0.33</v>
      </c>
      <c r="D19" s="45">
        <v>0.35</v>
      </c>
      <c r="E19" s="45">
        <v>1.07</v>
      </c>
    </row>
    <row r="21" spans="1:9" ht="30" x14ac:dyDescent="0.25">
      <c r="A21" s="118" t="s">
        <v>58</v>
      </c>
      <c r="B21" s="119" t="s">
        <v>10</v>
      </c>
      <c r="C21" s="119" t="s">
        <v>4</v>
      </c>
      <c r="D21" s="119" t="s">
        <v>5</v>
      </c>
      <c r="E21" s="119" t="s">
        <v>6</v>
      </c>
      <c r="F21" s="119" t="s">
        <v>13</v>
      </c>
      <c r="G21" s="119" t="s">
        <v>3</v>
      </c>
      <c r="H21" s="119" t="s">
        <v>9</v>
      </c>
      <c r="I21" s="13"/>
    </row>
    <row r="22" spans="1:9" x14ac:dyDescent="0.25">
      <c r="A22" s="9" t="s">
        <v>38</v>
      </c>
      <c r="B22" s="20">
        <f>B11</f>
        <v>5109.5740581741393</v>
      </c>
      <c r="C22" s="20">
        <f>C11</f>
        <v>57</v>
      </c>
      <c r="D22" s="20">
        <f>D11</f>
        <v>3753.0559558840005</v>
      </c>
      <c r="E22" s="20">
        <f>E11</f>
        <v>299.76856441365408</v>
      </c>
      <c r="F22" s="20">
        <f>F11+G11</f>
        <v>961.74953787648496</v>
      </c>
      <c r="G22" s="20">
        <f>H11</f>
        <v>24</v>
      </c>
      <c r="H22" s="20">
        <f>I11</f>
        <v>14</v>
      </c>
      <c r="I22" s="14"/>
    </row>
    <row r="23" spans="1:9" x14ac:dyDescent="0.25">
      <c r="A23" s="9" t="s">
        <v>11</v>
      </c>
      <c r="B23" s="21">
        <f>B22*365</f>
        <v>1864994.5312335608</v>
      </c>
      <c r="C23" s="21">
        <f t="shared" ref="C23:E23" si="3">C22*365</f>
        <v>20805</v>
      </c>
      <c r="D23" s="21">
        <f t="shared" si="3"/>
        <v>1369865.4238976601</v>
      </c>
      <c r="E23" s="21">
        <f t="shared" si="3"/>
        <v>109415.52601098374</v>
      </c>
      <c r="F23" s="20">
        <f>F22*365</f>
        <v>351038.58132491703</v>
      </c>
      <c r="G23" s="21">
        <f t="shared" ref="G23:H23" si="4">G22*365</f>
        <v>8760</v>
      </c>
      <c r="H23" s="21">
        <f t="shared" si="4"/>
        <v>5110</v>
      </c>
      <c r="I23" s="15"/>
    </row>
    <row r="24" spans="1:9" ht="25.5" customHeight="1" x14ac:dyDescent="0.2"/>
    <row r="25" spans="1:9" ht="30" x14ac:dyDescent="0.25">
      <c r="A25" s="118" t="s">
        <v>42</v>
      </c>
      <c r="B25" s="121"/>
      <c r="C25" s="119" t="s">
        <v>4</v>
      </c>
      <c r="D25" s="119" t="s">
        <v>5</v>
      </c>
      <c r="E25" s="119" t="s">
        <v>6</v>
      </c>
      <c r="F25" s="119" t="s">
        <v>12</v>
      </c>
      <c r="G25" s="119" t="s">
        <v>3</v>
      </c>
      <c r="H25" s="119" t="s">
        <v>9</v>
      </c>
    </row>
    <row r="26" spans="1:9" x14ac:dyDescent="0.25">
      <c r="A26" s="1" t="s">
        <v>14</v>
      </c>
      <c r="B26" s="1"/>
      <c r="C26" s="40">
        <v>3.5</v>
      </c>
      <c r="D26" s="40">
        <v>6.5</v>
      </c>
      <c r="E26" s="40">
        <v>9</v>
      </c>
      <c r="F26" s="40">
        <v>30</v>
      </c>
      <c r="G26" s="40">
        <v>25</v>
      </c>
      <c r="H26" s="40">
        <v>30</v>
      </c>
    </row>
    <row r="27" spans="1:9" x14ac:dyDescent="0.25">
      <c r="A27" s="1" t="s">
        <v>15</v>
      </c>
      <c r="B27" s="1"/>
      <c r="C27" s="40">
        <f>C26/100</f>
        <v>3.5000000000000003E-2</v>
      </c>
      <c r="D27" s="40">
        <f t="shared" ref="D27:H27" si="5">D26/100</f>
        <v>6.5000000000000002E-2</v>
      </c>
      <c r="E27" s="40">
        <f t="shared" si="5"/>
        <v>0.09</v>
      </c>
      <c r="F27" s="40">
        <f t="shared" si="5"/>
        <v>0.3</v>
      </c>
      <c r="G27" s="40">
        <f t="shared" si="5"/>
        <v>0.25</v>
      </c>
      <c r="H27" s="40">
        <f t="shared" si="5"/>
        <v>0.3</v>
      </c>
    </row>
    <row r="28" spans="1:9" x14ac:dyDescent="0.25">
      <c r="A28" s="41" t="s">
        <v>37</v>
      </c>
      <c r="B28" s="41"/>
      <c r="C28" s="42">
        <f>C27*$B$2</f>
        <v>2.2750000000000003E-2</v>
      </c>
      <c r="D28" s="42">
        <f t="shared" ref="D28:H28" si="6">D27*$B$2</f>
        <v>4.2250000000000003E-2</v>
      </c>
      <c r="E28" s="42">
        <f t="shared" si="6"/>
        <v>5.8499999999999996E-2</v>
      </c>
      <c r="F28" s="42">
        <f t="shared" si="6"/>
        <v>0.19500000000000001</v>
      </c>
      <c r="G28" s="42">
        <f t="shared" si="6"/>
        <v>0.16250000000000001</v>
      </c>
      <c r="H28" s="42">
        <f t="shared" si="6"/>
        <v>0.19500000000000001</v>
      </c>
    </row>
    <row r="30" spans="1:9" ht="30" x14ac:dyDescent="0.25">
      <c r="A30" s="118" t="s">
        <v>43</v>
      </c>
      <c r="B30" s="121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9" x14ac:dyDescent="0.2">
      <c r="A31" s="1"/>
      <c r="B31" s="1"/>
      <c r="C31" s="40">
        <f t="shared" ref="C31:H31" si="7">C23*C28</f>
        <v>473.31375000000008</v>
      </c>
      <c r="D31" s="40">
        <f t="shared" si="7"/>
        <v>57876.814159676142</v>
      </c>
      <c r="E31" s="40">
        <f t="shared" si="7"/>
        <v>6400.8082716425488</v>
      </c>
      <c r="F31" s="40">
        <f t="shared" si="7"/>
        <v>68452.523358358827</v>
      </c>
      <c r="G31" s="40">
        <f t="shared" si="7"/>
        <v>1423.5</v>
      </c>
      <c r="H31" s="40">
        <f t="shared" si="7"/>
        <v>996.45</v>
      </c>
    </row>
    <row r="32" spans="1:9" x14ac:dyDescent="0.2">
      <c r="B32" s="6"/>
      <c r="C32" s="6"/>
      <c r="D32" s="6"/>
      <c r="E32" s="6"/>
      <c r="F32" s="6"/>
      <c r="G32" s="6"/>
      <c r="H32" s="6"/>
    </row>
    <row r="33" spans="1:8" ht="30" x14ac:dyDescent="0.25">
      <c r="A33" s="122" t="s">
        <v>39</v>
      </c>
      <c r="B33" s="122"/>
      <c r="C33" s="123" t="s">
        <v>4</v>
      </c>
      <c r="D33" s="123" t="s">
        <v>5</v>
      </c>
      <c r="E33" s="123" t="s">
        <v>6</v>
      </c>
      <c r="F33" s="123" t="s">
        <v>12</v>
      </c>
      <c r="G33" s="123" t="s">
        <v>3</v>
      </c>
      <c r="H33" s="123" t="s">
        <v>9</v>
      </c>
    </row>
    <row r="34" spans="1:8" x14ac:dyDescent="0.2">
      <c r="A34" s="22" t="s">
        <v>0</v>
      </c>
      <c r="B34" s="22"/>
      <c r="C34" s="23">
        <v>1</v>
      </c>
      <c r="D34" s="22">
        <v>10937607</v>
      </c>
      <c r="E34" s="22"/>
      <c r="F34" s="22">
        <f>678122+1630</f>
        <v>679752</v>
      </c>
      <c r="G34" s="24">
        <v>934</v>
      </c>
      <c r="H34" s="22" t="s">
        <v>17</v>
      </c>
    </row>
    <row r="35" spans="1:8" x14ac:dyDescent="0.25">
      <c r="A35" s="22" t="s">
        <v>1</v>
      </c>
      <c r="B35" s="22"/>
      <c r="C35" s="22" t="s">
        <v>17</v>
      </c>
      <c r="D35" s="22">
        <v>5259881</v>
      </c>
      <c r="E35" s="22"/>
      <c r="F35" s="22">
        <f>2027944+273099</f>
        <v>2301043</v>
      </c>
      <c r="G35" s="22">
        <v>31355</v>
      </c>
      <c r="H35" s="23">
        <v>1</v>
      </c>
    </row>
    <row r="36" spans="1:8" x14ac:dyDescent="0.2">
      <c r="A36" s="22" t="s">
        <v>16</v>
      </c>
      <c r="B36" s="22"/>
      <c r="C36" s="22" t="s">
        <v>17</v>
      </c>
      <c r="D36" s="22">
        <v>2846868</v>
      </c>
      <c r="E36" s="22"/>
      <c r="F36" s="22">
        <f>182812+1819</f>
        <v>184631</v>
      </c>
      <c r="G36" s="22">
        <v>311</v>
      </c>
      <c r="H36" s="22" t="s">
        <v>17</v>
      </c>
    </row>
    <row r="37" spans="1:8" x14ac:dyDescent="0.2">
      <c r="A37" s="25" t="s">
        <v>18</v>
      </c>
      <c r="B37" s="26"/>
      <c r="C37" s="26"/>
      <c r="D37" s="26">
        <f>SUM(D34:D36)</f>
        <v>19044356</v>
      </c>
      <c r="E37" s="26"/>
      <c r="F37" s="26">
        <f>SUM(F34:F36)</f>
        <v>3165426</v>
      </c>
      <c r="G37" s="27">
        <f>SUM(G34:G36)</f>
        <v>32600</v>
      </c>
      <c r="H37" s="26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ht="45" x14ac:dyDescent="0.25">
      <c r="A39" s="124" t="s">
        <v>40</v>
      </c>
      <c r="B39" s="122"/>
      <c r="C39" s="123" t="s">
        <v>4</v>
      </c>
      <c r="D39" s="123" t="s">
        <v>5</v>
      </c>
      <c r="E39" s="123" t="s">
        <v>6</v>
      </c>
      <c r="F39" s="123" t="s">
        <v>12</v>
      </c>
      <c r="G39" s="123" t="s">
        <v>3</v>
      </c>
      <c r="H39" s="123" t="s">
        <v>9</v>
      </c>
    </row>
    <row r="40" spans="1:8" x14ac:dyDescent="0.2">
      <c r="A40" s="22" t="s">
        <v>0</v>
      </c>
      <c r="B40" s="22"/>
      <c r="C40" s="28">
        <v>1</v>
      </c>
      <c r="D40" s="28">
        <f>D34/$D$37</f>
        <v>0.57432275473111294</v>
      </c>
      <c r="E40" s="28">
        <f>F34/$F$37</f>
        <v>0.21474266022961838</v>
      </c>
      <c r="F40" s="28">
        <f>F34/$F$37</f>
        <v>0.21474266022961838</v>
      </c>
      <c r="G40" s="28">
        <f>G34/$G$37</f>
        <v>2.8650306748466258E-2</v>
      </c>
      <c r="H40" s="22" t="s">
        <v>17</v>
      </c>
    </row>
    <row r="41" spans="1:8" x14ac:dyDescent="0.25">
      <c r="A41" s="22" t="s">
        <v>1</v>
      </c>
      <c r="B41" s="22"/>
      <c r="C41" s="28" t="s">
        <v>17</v>
      </c>
      <c r="D41" s="28">
        <f>D35/$D$37</f>
        <v>0.27619106679165206</v>
      </c>
      <c r="E41" s="28">
        <f>F35/$F$37</f>
        <v>0.72692996140171973</v>
      </c>
      <c r="F41" s="28">
        <f>F35/$F$37</f>
        <v>0.72692996140171973</v>
      </c>
      <c r="G41" s="28">
        <f>G35/$G$37</f>
        <v>0.9618098159509203</v>
      </c>
      <c r="H41" s="28">
        <v>1</v>
      </c>
    </row>
    <row r="42" spans="1:8" x14ac:dyDescent="0.2">
      <c r="A42" s="22" t="s">
        <v>16</v>
      </c>
      <c r="B42" s="22"/>
      <c r="C42" s="28" t="s">
        <v>17</v>
      </c>
      <c r="D42" s="28">
        <f>D36/$D$37</f>
        <v>0.14948617847723494</v>
      </c>
      <c r="E42" s="28">
        <f>F36/$F$37</f>
        <v>5.8327378368661913E-2</v>
      </c>
      <c r="F42" s="28">
        <f>F36/$F$37</f>
        <v>5.8327378368661913E-2</v>
      </c>
      <c r="G42" s="28">
        <f>G36/$G$37</f>
        <v>9.5398773006134963E-3</v>
      </c>
      <c r="H42" s="28" t="s">
        <v>17</v>
      </c>
    </row>
    <row r="44" spans="1:8" ht="30" x14ac:dyDescent="0.25">
      <c r="A44" s="119" t="s">
        <v>44</v>
      </c>
      <c r="B44" s="118"/>
      <c r="C44" s="119" t="s">
        <v>4</v>
      </c>
      <c r="D44" s="119" t="s">
        <v>5</v>
      </c>
      <c r="E44" s="119" t="s">
        <v>6</v>
      </c>
      <c r="F44" s="119" t="s">
        <v>12</v>
      </c>
      <c r="G44" s="119" t="s">
        <v>3</v>
      </c>
      <c r="H44" s="119" t="s">
        <v>9</v>
      </c>
    </row>
    <row r="45" spans="1:8" x14ac:dyDescent="0.2">
      <c r="A45" s="19" t="s">
        <v>18</v>
      </c>
      <c r="B45" s="10"/>
      <c r="C45" s="29">
        <f>C31</f>
        <v>473.31375000000008</v>
      </c>
      <c r="D45" s="29">
        <f t="shared" ref="D45:H45" si="8">D31</f>
        <v>57876.814159676142</v>
      </c>
      <c r="E45" s="29">
        <f t="shared" si="8"/>
        <v>6400.8082716425488</v>
      </c>
      <c r="F45" s="29">
        <f t="shared" si="8"/>
        <v>68452.523358358827</v>
      </c>
      <c r="G45" s="29">
        <f t="shared" si="8"/>
        <v>1423.5</v>
      </c>
      <c r="H45" s="29">
        <f t="shared" si="8"/>
        <v>996.45</v>
      </c>
    </row>
    <row r="46" spans="1:8" x14ac:dyDescent="0.2">
      <c r="A46" s="30" t="s">
        <v>19</v>
      </c>
      <c r="B46" s="31"/>
      <c r="C46" s="32">
        <f>C45</f>
        <v>473.31375000000008</v>
      </c>
      <c r="D46" s="32">
        <f>$D$45*D40</f>
        <v>33239.971343245888</v>
      </c>
      <c r="E46" s="32">
        <f>$E$45*E40</f>
        <v>1374.5265958722666</v>
      </c>
      <c r="F46" s="32">
        <f>$F$45*F40</f>
        <v>14699.676965404065</v>
      </c>
      <c r="G46" s="32">
        <f>$G$45*G40</f>
        <v>40.783711656441717</v>
      </c>
      <c r="H46" s="33" t="s">
        <v>17</v>
      </c>
    </row>
    <row r="47" spans="1:8" x14ac:dyDescent="0.25">
      <c r="A47" s="30" t="s">
        <v>20</v>
      </c>
      <c r="B47" s="31"/>
      <c r="C47" s="32" t="s">
        <v>17</v>
      </c>
      <c r="D47" s="32">
        <f>$D$45*D41</f>
        <v>15985.059045263148</v>
      </c>
      <c r="E47" s="32">
        <f>$E$45*E41</f>
        <v>4652.9393098449264</v>
      </c>
      <c r="F47" s="32">
        <f>$F$45*F41</f>
        <v>49760.190162742103</v>
      </c>
      <c r="G47" s="32">
        <f>$G$45*G41</f>
        <v>1369.1362730061351</v>
      </c>
      <c r="H47" s="32">
        <f>H45</f>
        <v>996.45</v>
      </c>
    </row>
    <row r="48" spans="1:8" x14ac:dyDescent="0.2">
      <c r="A48" s="30" t="s">
        <v>21</v>
      </c>
      <c r="B48" s="31"/>
      <c r="C48" s="32" t="s">
        <v>17</v>
      </c>
      <c r="D48" s="32">
        <f>$D$45*D42</f>
        <v>8651.7837711671054</v>
      </c>
      <c r="E48" s="32">
        <f>$E$45*E42</f>
        <v>373.34236592535586</v>
      </c>
      <c r="F48" s="32">
        <f>$F$45*F42</f>
        <v>3992.6562302126631</v>
      </c>
      <c r="G48" s="32">
        <f>$G$45*G42</f>
        <v>13.580015337423312</v>
      </c>
      <c r="H48" s="32" t="s">
        <v>17</v>
      </c>
    </row>
    <row r="49" spans="1:10" x14ac:dyDescent="0.2">
      <c r="A49" s="37"/>
      <c r="B49" s="38"/>
      <c r="C49" s="39"/>
      <c r="D49" s="39"/>
      <c r="E49" s="39"/>
      <c r="F49" s="39"/>
      <c r="G49" s="39"/>
      <c r="H49" s="39"/>
    </row>
    <row r="50" spans="1:10" ht="30" x14ac:dyDescent="0.25">
      <c r="A50" s="119" t="s">
        <v>89</v>
      </c>
      <c r="B50" s="118"/>
      <c r="C50" s="119" t="s">
        <v>4</v>
      </c>
      <c r="D50" s="119" t="s">
        <v>5</v>
      </c>
      <c r="E50" s="119" t="s">
        <v>6</v>
      </c>
      <c r="F50" s="119" t="s">
        <v>12</v>
      </c>
      <c r="G50" s="119" t="s">
        <v>3</v>
      </c>
      <c r="H50" s="119" t="s">
        <v>9</v>
      </c>
      <c r="J50" s="119" t="s">
        <v>94</v>
      </c>
    </row>
    <row r="51" spans="1:10" x14ac:dyDescent="0.2">
      <c r="A51" s="19" t="s">
        <v>18</v>
      </c>
      <c r="B51" s="10"/>
      <c r="C51" s="29">
        <f>C37</f>
        <v>0</v>
      </c>
      <c r="D51" s="29">
        <f>SUM(D52:D54)</f>
        <v>41712.491020683054</v>
      </c>
      <c r="E51" s="29">
        <f t="shared" ref="E51:H51" si="9">SUM(E52:E54)</f>
        <v>5006.6742607005635</v>
      </c>
      <c r="F51" s="29">
        <f t="shared" si="9"/>
        <v>53543.157712854285</v>
      </c>
      <c r="G51" s="29">
        <f t="shared" si="9"/>
        <v>1159.3892245398772</v>
      </c>
      <c r="H51" s="29">
        <f t="shared" si="9"/>
        <v>817.08899999999994</v>
      </c>
      <c r="J51" s="43" t="s">
        <v>93</v>
      </c>
    </row>
    <row r="52" spans="1:10" x14ac:dyDescent="0.2">
      <c r="A52" s="30" t="s">
        <v>90</v>
      </c>
      <c r="B52" s="31"/>
      <c r="C52" s="32">
        <f>C46*$J$52</f>
        <v>340.78590000000003</v>
      </c>
      <c r="D52" s="32">
        <f t="shared" ref="D52:G52" si="10">D46*$J$52</f>
        <v>23932.779367137038</v>
      </c>
      <c r="E52" s="32">
        <f t="shared" si="10"/>
        <v>989.65914902803195</v>
      </c>
      <c r="F52" s="32">
        <f t="shared" si="10"/>
        <v>10583.767415090926</v>
      </c>
      <c r="G52" s="32">
        <f t="shared" si="10"/>
        <v>29.364272392638036</v>
      </c>
      <c r="H52" s="32" t="s">
        <v>17</v>
      </c>
      <c r="J52" s="7">
        <v>0.72</v>
      </c>
    </row>
    <row r="53" spans="1:10" x14ac:dyDescent="0.25">
      <c r="A53" s="30" t="s">
        <v>91</v>
      </c>
      <c r="B53" s="31"/>
      <c r="C53" s="32" t="s">
        <v>17</v>
      </c>
      <c r="D53" s="32">
        <f t="shared" ref="D53:H53" si="11">D47*$J$53</f>
        <v>13107.748417115781</v>
      </c>
      <c r="E53" s="32">
        <f t="shared" si="11"/>
        <v>3815.4102340728396</v>
      </c>
      <c r="F53" s="32">
        <f t="shared" si="11"/>
        <v>40803.355933448525</v>
      </c>
      <c r="G53" s="32">
        <f t="shared" si="11"/>
        <v>1122.6917438650307</v>
      </c>
      <c r="H53" s="32">
        <f t="shared" si="11"/>
        <v>817.08899999999994</v>
      </c>
      <c r="J53" s="7">
        <v>0.82</v>
      </c>
    </row>
    <row r="54" spans="1:10" x14ac:dyDescent="0.2">
      <c r="A54" s="30" t="s">
        <v>92</v>
      </c>
      <c r="B54" s="31"/>
      <c r="C54" s="32" t="s">
        <v>17</v>
      </c>
      <c r="D54" s="32">
        <f>D48*$J$54</f>
        <v>4671.963236430237</v>
      </c>
      <c r="E54" s="32">
        <f t="shared" ref="E54:G54" si="12">E48*$J$54</f>
        <v>201.60487759969217</v>
      </c>
      <c r="F54" s="32">
        <f t="shared" si="12"/>
        <v>2156.0343643148381</v>
      </c>
      <c r="G54" s="32">
        <f t="shared" si="12"/>
        <v>7.3332082822085889</v>
      </c>
      <c r="H54" s="32" t="s">
        <v>17</v>
      </c>
      <c r="J54" s="7">
        <v>0.54</v>
      </c>
    </row>
    <row r="55" spans="1:10" x14ac:dyDescent="0.2">
      <c r="A55" s="37"/>
      <c r="B55" s="38"/>
      <c r="C55" s="39"/>
      <c r="D55" s="39"/>
      <c r="E55" s="39"/>
      <c r="F55" s="39"/>
      <c r="G55" s="39"/>
      <c r="H55" s="39"/>
    </row>
    <row r="56" spans="1:10" x14ac:dyDescent="0.25">
      <c r="A56" s="125" t="s">
        <v>45</v>
      </c>
      <c r="B56" s="125"/>
    </row>
    <row r="57" spans="1:10" x14ac:dyDescent="0.2">
      <c r="A57" s="2" t="s">
        <v>22</v>
      </c>
      <c r="B57" s="9" t="s">
        <v>41</v>
      </c>
    </row>
    <row r="58" spans="1:10" x14ac:dyDescent="0.2">
      <c r="A58" s="2" t="s">
        <v>2</v>
      </c>
      <c r="B58" s="9">
        <v>9.1999999999999993</v>
      </c>
    </row>
    <row r="59" spans="1:10" x14ac:dyDescent="0.25">
      <c r="A59" s="2" t="s">
        <v>1</v>
      </c>
      <c r="B59" s="9">
        <v>10</v>
      </c>
    </row>
    <row r="60" spans="1:10" x14ac:dyDescent="0.25">
      <c r="A60" s="2" t="s">
        <v>16</v>
      </c>
      <c r="B60" s="7">
        <v>6.95</v>
      </c>
      <c r="C60" s="5"/>
    </row>
    <row r="62" spans="1:10" ht="30" x14ac:dyDescent="0.25">
      <c r="A62" s="118" t="s">
        <v>23</v>
      </c>
      <c r="B62" s="118"/>
      <c r="C62" s="119" t="s">
        <v>4</v>
      </c>
      <c r="D62" s="119" t="s">
        <v>5</v>
      </c>
      <c r="E62" s="119" t="s">
        <v>6</v>
      </c>
      <c r="F62" s="119" t="s">
        <v>12</v>
      </c>
      <c r="G62" s="119" t="s">
        <v>3</v>
      </c>
      <c r="H62" s="119" t="s">
        <v>9</v>
      </c>
    </row>
    <row r="63" spans="1:10" x14ac:dyDescent="0.25">
      <c r="A63" s="30" t="s">
        <v>24</v>
      </c>
      <c r="B63" s="31"/>
      <c r="C63" s="32">
        <f>C46*$B$58</f>
        <v>4354.4865000000009</v>
      </c>
      <c r="D63" s="32">
        <f>D46*$B$58</f>
        <v>305807.73635786213</v>
      </c>
      <c r="E63" s="32">
        <f>E46*$B$58</f>
        <v>12645.644682024851</v>
      </c>
      <c r="F63" s="32">
        <f>F46*$B$58</f>
        <v>135237.02808171738</v>
      </c>
      <c r="G63" s="32">
        <f>G46*$B$58</f>
        <v>375.21014723926379</v>
      </c>
      <c r="H63" s="33" t="s">
        <v>17</v>
      </c>
    </row>
    <row r="64" spans="1:10" x14ac:dyDescent="0.25">
      <c r="A64" s="30" t="s">
        <v>25</v>
      </c>
      <c r="B64" s="31"/>
      <c r="C64" s="32" t="s">
        <v>17</v>
      </c>
      <c r="D64" s="32">
        <f>D47*$B$59</f>
        <v>159850.59045263147</v>
      </c>
      <c r="E64" s="32">
        <f>E47*$B$59</f>
        <v>46529.393098449262</v>
      </c>
      <c r="F64" s="32">
        <f>F47*$B$59</f>
        <v>497601.90162742103</v>
      </c>
      <c r="G64" s="32">
        <f>G47*$B$59</f>
        <v>13691.362730061352</v>
      </c>
      <c r="H64" s="32">
        <f>H47*$B$59</f>
        <v>9964.5</v>
      </c>
    </row>
    <row r="65" spans="1:9" x14ac:dyDescent="0.25">
      <c r="A65" s="30" t="s">
        <v>26</v>
      </c>
      <c r="B65" s="31"/>
      <c r="C65" s="32" t="s">
        <v>17</v>
      </c>
      <c r="D65" s="32">
        <f>D48*$B$60</f>
        <v>60129.897209611387</v>
      </c>
      <c r="E65" s="32">
        <f>E48*$B$60</f>
        <v>2594.7294431812234</v>
      </c>
      <c r="F65" s="32">
        <f>F48*$B$60</f>
        <v>27748.960799978009</v>
      </c>
      <c r="G65" s="32">
        <f>G48*$B$60</f>
        <v>94.381106595092021</v>
      </c>
      <c r="H65" s="32" t="s">
        <v>17</v>
      </c>
    </row>
    <row r="66" spans="1:9" x14ac:dyDescent="0.25">
      <c r="A66" s="34"/>
      <c r="B66" s="19" t="s">
        <v>18</v>
      </c>
      <c r="C66" s="29">
        <f>SUM(C63:C65)</f>
        <v>4354.4865000000009</v>
      </c>
      <c r="D66" s="29">
        <f>SUM(D63:D65)</f>
        <v>525788.22402010497</v>
      </c>
      <c r="E66" s="29">
        <f>SUM(E63:E65)</f>
        <v>61769.767223655341</v>
      </c>
      <c r="F66" s="29">
        <f>SUM(F63:F65)</f>
        <v>660587.89050911635</v>
      </c>
      <c r="G66" s="29">
        <f>SUM(G63:G65)</f>
        <v>14160.953983895708</v>
      </c>
      <c r="H66" s="29">
        <f>SUM(H64:H65)</f>
        <v>9964.5</v>
      </c>
    </row>
    <row r="68" spans="1:9" ht="30" x14ac:dyDescent="0.25">
      <c r="A68" s="118" t="s">
        <v>30</v>
      </c>
      <c r="B68" s="118"/>
      <c r="C68" s="119" t="s">
        <v>4</v>
      </c>
      <c r="D68" s="119" t="s">
        <v>5</v>
      </c>
      <c r="E68" s="119" t="s">
        <v>6</v>
      </c>
      <c r="F68" s="119" t="s">
        <v>12</v>
      </c>
      <c r="G68" s="119" t="s">
        <v>3</v>
      </c>
      <c r="H68" s="119" t="s">
        <v>9</v>
      </c>
      <c r="I68" s="126" t="s">
        <v>18</v>
      </c>
    </row>
    <row r="69" spans="1:9" x14ac:dyDescent="0.25">
      <c r="A69" s="36" t="s">
        <v>27</v>
      </c>
      <c r="B69" s="36"/>
      <c r="C69" s="49">
        <f>C63/1000</f>
        <v>4.354486500000001</v>
      </c>
      <c r="D69" s="49">
        <f>D63/1000</f>
        <v>305.80773635786215</v>
      </c>
      <c r="E69" s="49">
        <f>E63/1000</f>
        <v>12.645644682024852</v>
      </c>
      <c r="F69" s="49">
        <f>F63/1000</f>
        <v>135.23702808171737</v>
      </c>
      <c r="G69" s="49">
        <f>G63/1000</f>
        <v>0.37521014723926377</v>
      </c>
      <c r="H69" s="50"/>
      <c r="I69" s="63">
        <f>SUM(C69:H69)</f>
        <v>458.42010576884365</v>
      </c>
    </row>
    <row r="70" spans="1:9" x14ac:dyDescent="0.25">
      <c r="A70" s="36" t="s">
        <v>28</v>
      </c>
      <c r="B70" s="36"/>
      <c r="C70" s="49" t="s">
        <v>17</v>
      </c>
      <c r="D70" s="49">
        <f>D64/1000</f>
        <v>159.85059045263148</v>
      </c>
      <c r="E70" s="49">
        <f>E64/1000</f>
        <v>46.529393098449262</v>
      </c>
      <c r="F70" s="49">
        <f>F64/1000</f>
        <v>497.60190162742106</v>
      </c>
      <c r="G70" s="49">
        <f>G64/1000</f>
        <v>13.691362730061352</v>
      </c>
      <c r="H70" s="49">
        <f>H64/1000</f>
        <v>9.9644999999999992</v>
      </c>
      <c r="I70" s="63">
        <f t="shared" ref="I70:I71" si="13">SUM(C70:H70)</f>
        <v>727.63774790856314</v>
      </c>
    </row>
    <row r="71" spans="1:9" x14ac:dyDescent="0.25">
      <c r="A71" s="36" t="s">
        <v>29</v>
      </c>
      <c r="B71" s="36"/>
      <c r="C71" s="49" t="s">
        <v>17</v>
      </c>
      <c r="D71" s="49">
        <f t="shared" ref="D71:G72" si="14">D65/1000</f>
        <v>60.129897209611386</v>
      </c>
      <c r="E71" s="49">
        <f t="shared" si="14"/>
        <v>2.5947294431812233</v>
      </c>
      <c r="F71" s="49">
        <f t="shared" si="14"/>
        <v>27.748960799978008</v>
      </c>
      <c r="G71" s="49">
        <f t="shared" si="14"/>
        <v>9.4381106595092024E-2</v>
      </c>
      <c r="H71" s="49" t="s">
        <v>17</v>
      </c>
      <c r="I71" s="63">
        <f t="shared" si="13"/>
        <v>90.56796855936571</v>
      </c>
    </row>
    <row r="72" spans="1:9" x14ac:dyDescent="0.25">
      <c r="A72" s="51"/>
      <c r="B72" s="35" t="s">
        <v>18</v>
      </c>
      <c r="C72" s="49">
        <f>C66/1000</f>
        <v>4.354486500000001</v>
      </c>
      <c r="D72" s="49">
        <f t="shared" si="14"/>
        <v>525.78822402010496</v>
      </c>
      <c r="E72" s="49">
        <f t="shared" si="14"/>
        <v>61.769767223655343</v>
      </c>
      <c r="F72" s="49">
        <f t="shared" si="14"/>
        <v>660.58789050911639</v>
      </c>
      <c r="G72" s="49">
        <f t="shared" si="14"/>
        <v>14.160953983895707</v>
      </c>
      <c r="H72" s="49">
        <f>H66/1000</f>
        <v>9.9644999999999992</v>
      </c>
      <c r="I72" s="61"/>
    </row>
    <row r="73" spans="1:9" x14ac:dyDescent="0.25">
      <c r="I73" s="61"/>
    </row>
    <row r="74" spans="1:9" x14ac:dyDescent="0.25">
      <c r="A74" s="125" t="s">
        <v>31</v>
      </c>
      <c r="B74" s="127" t="s">
        <v>32</v>
      </c>
      <c r="C74" s="127" t="s">
        <v>1</v>
      </c>
      <c r="D74" s="127" t="s">
        <v>16</v>
      </c>
      <c r="I74" s="61"/>
    </row>
    <row r="75" spans="1:9" x14ac:dyDescent="0.25">
      <c r="A75" s="1"/>
      <c r="B75" s="9">
        <v>0.249</v>
      </c>
      <c r="C75" s="9">
        <v>0.26700000000000002</v>
      </c>
      <c r="D75" s="9">
        <v>0.22700000000000001</v>
      </c>
      <c r="I75" s="61"/>
    </row>
    <row r="76" spans="1:9" x14ac:dyDescent="0.25">
      <c r="I76" s="6"/>
    </row>
    <row r="77" spans="1:9" ht="30" x14ac:dyDescent="0.25">
      <c r="A77" s="118" t="s">
        <v>101</v>
      </c>
      <c r="B77" s="118"/>
      <c r="C77" s="119" t="s">
        <v>4</v>
      </c>
      <c r="D77" s="119" t="s">
        <v>5</v>
      </c>
      <c r="E77" s="119" t="s">
        <v>6</v>
      </c>
      <c r="F77" s="119" t="s">
        <v>12</v>
      </c>
      <c r="G77" s="119" t="s">
        <v>3</v>
      </c>
      <c r="H77" s="119" t="s">
        <v>9</v>
      </c>
      <c r="I77" s="126" t="s">
        <v>18</v>
      </c>
    </row>
    <row r="78" spans="1:9" x14ac:dyDescent="0.25">
      <c r="A78" s="43" t="s">
        <v>33</v>
      </c>
      <c r="B78" s="43"/>
      <c r="C78" s="52">
        <f>C69*$B$75</f>
        <v>1.0842671385000002</v>
      </c>
      <c r="D78" s="52">
        <f>D69*$B$75</f>
        <v>76.146126353107675</v>
      </c>
      <c r="E78" s="52">
        <f>E69*$B$75</f>
        <v>3.1487655258241882</v>
      </c>
      <c r="F78" s="52">
        <f>F69*$B$75</f>
        <v>33.674019992347624</v>
      </c>
      <c r="G78" s="52">
        <f>G69*$B$75</f>
        <v>9.3427326662576679E-2</v>
      </c>
      <c r="H78" s="52" t="s">
        <v>17</v>
      </c>
      <c r="I78" s="62">
        <f>SUM(C78:H78)</f>
        <v>114.14660633644206</v>
      </c>
    </row>
    <row r="79" spans="1:9" x14ac:dyDescent="0.25">
      <c r="A79" s="43" t="s">
        <v>34</v>
      </c>
      <c r="B79" s="43"/>
      <c r="C79" s="52" t="s">
        <v>17</v>
      </c>
      <c r="D79" s="52">
        <f>D70*$C$75</f>
        <v>42.680107650852605</v>
      </c>
      <c r="E79" s="52">
        <f>E70*$C$75</f>
        <v>12.423347957285953</v>
      </c>
      <c r="F79" s="52">
        <f>F70*$C$75</f>
        <v>132.85970773452144</v>
      </c>
      <c r="G79" s="52">
        <f>G70*$C$75</f>
        <v>3.6555938489263813</v>
      </c>
      <c r="H79" s="52">
        <f>H70*$C$75</f>
        <v>2.6605214999999998</v>
      </c>
      <c r="I79" s="62">
        <f t="shared" ref="I79:I80" si="15">SUM(C79:H79)</f>
        <v>194.27927869158634</v>
      </c>
    </row>
    <row r="80" spans="1:9" x14ac:dyDescent="0.25">
      <c r="A80" s="43" t="s">
        <v>35</v>
      </c>
      <c r="B80" s="43"/>
      <c r="C80" s="52" t="s">
        <v>17</v>
      </c>
      <c r="D80" s="52">
        <f>D71*$D$75</f>
        <v>13.649486666581785</v>
      </c>
      <c r="E80" s="52">
        <f>E71*$D$75</f>
        <v>0.58900358360213767</v>
      </c>
      <c r="F80" s="52">
        <f>F71*$D$75</f>
        <v>6.2990141015950076</v>
      </c>
      <c r="G80" s="52">
        <f>G71*$D$75</f>
        <v>2.142451119708589E-2</v>
      </c>
      <c r="H80" s="52" t="s">
        <v>17</v>
      </c>
      <c r="I80" s="62">
        <f t="shared" si="15"/>
        <v>20.558928862976014</v>
      </c>
    </row>
    <row r="81" spans="1:9" x14ac:dyDescent="0.25">
      <c r="A81" s="16"/>
      <c r="B81" s="12" t="s">
        <v>18</v>
      </c>
      <c r="C81" s="52">
        <f>SUM(C78:C80)</f>
        <v>1.0842671385000002</v>
      </c>
      <c r="D81" s="52">
        <f>SUM(D78:D80)</f>
        <v>132.47572067054207</v>
      </c>
      <c r="E81" s="52">
        <f>SUM(E78:E80)</f>
        <v>16.161117066712279</v>
      </c>
      <c r="F81" s="52">
        <f>SUM(F78:F80)</f>
        <v>172.83274182846409</v>
      </c>
      <c r="G81" s="52">
        <f>SUM(G78:G80)</f>
        <v>3.7704456867860441</v>
      </c>
      <c r="H81" s="52"/>
      <c r="I81" s="61"/>
    </row>
    <row r="82" spans="1:9" x14ac:dyDescent="0.25">
      <c r="I82" s="61"/>
    </row>
    <row r="83" spans="1:9" ht="29.25" customHeight="1" x14ac:dyDescent="0.25">
      <c r="A83" s="116" t="s">
        <v>127</v>
      </c>
      <c r="B83" s="116"/>
      <c r="C83" s="116"/>
      <c r="D83" s="116"/>
      <c r="E83" s="116"/>
      <c r="F83" s="116"/>
      <c r="G83" s="116"/>
      <c r="H83" s="116"/>
      <c r="I83" s="116"/>
    </row>
    <row r="84" spans="1:9" ht="30" x14ac:dyDescent="0.25">
      <c r="A84" s="118" t="s">
        <v>100</v>
      </c>
      <c r="B84" s="118"/>
      <c r="C84" s="119" t="s">
        <v>4</v>
      </c>
      <c r="D84" s="119" t="s">
        <v>5</v>
      </c>
      <c r="E84" s="119" t="s">
        <v>6</v>
      </c>
      <c r="F84" s="119" t="s">
        <v>12</v>
      </c>
      <c r="G84" s="119" t="s">
        <v>3</v>
      </c>
      <c r="H84" s="119" t="s">
        <v>9</v>
      </c>
      <c r="I84" s="80"/>
    </row>
    <row r="85" spans="1:9" x14ac:dyDescent="0.25">
      <c r="A85" s="128" t="s">
        <v>95</v>
      </c>
      <c r="B85" s="127" t="s">
        <v>0</v>
      </c>
      <c r="C85" s="84">
        <v>0.08</v>
      </c>
      <c r="D85" s="84">
        <v>0.08</v>
      </c>
      <c r="E85" s="84">
        <v>0.08</v>
      </c>
      <c r="F85" s="84">
        <v>0.08</v>
      </c>
      <c r="G85" s="84">
        <v>0.08</v>
      </c>
      <c r="H85" s="84" t="s">
        <v>17</v>
      </c>
      <c r="I85" s="81"/>
    </row>
    <row r="86" spans="1:9" x14ac:dyDescent="0.25">
      <c r="A86" s="128"/>
      <c r="B86" s="127" t="s">
        <v>1</v>
      </c>
      <c r="C86" s="84" t="s">
        <v>17</v>
      </c>
      <c r="D86" s="84">
        <v>1.6E-2</v>
      </c>
      <c r="E86" s="84">
        <v>1.6E-2</v>
      </c>
      <c r="F86" s="84">
        <v>1.6E-2</v>
      </c>
      <c r="G86" s="84">
        <v>1.6E-2</v>
      </c>
      <c r="H86" s="84">
        <v>1.6E-2</v>
      </c>
      <c r="I86" s="82"/>
    </row>
    <row r="87" spans="1:9" x14ac:dyDescent="0.25">
      <c r="A87" s="128"/>
      <c r="B87" s="127" t="s">
        <v>16</v>
      </c>
      <c r="C87" s="84" t="s">
        <v>17</v>
      </c>
      <c r="D87" s="84" t="s">
        <v>17</v>
      </c>
      <c r="E87" s="84" t="s">
        <v>17</v>
      </c>
      <c r="F87" s="84" t="s">
        <v>17</v>
      </c>
      <c r="G87" s="84" t="s">
        <v>17</v>
      </c>
      <c r="H87" s="84" t="s">
        <v>17</v>
      </c>
      <c r="I87" s="82"/>
    </row>
    <row r="88" spans="1:9" x14ac:dyDescent="0.25">
      <c r="A88" s="129" t="s">
        <v>96</v>
      </c>
      <c r="B88" s="127" t="s">
        <v>0</v>
      </c>
      <c r="C88" s="85">
        <v>6.64</v>
      </c>
      <c r="D88" s="85">
        <v>8.73</v>
      </c>
      <c r="E88" s="85">
        <v>13.22</v>
      </c>
      <c r="F88" s="85">
        <v>33.369999999999997</v>
      </c>
      <c r="G88" s="85">
        <v>33.369999999999997</v>
      </c>
      <c r="H88" s="85" t="s">
        <v>17</v>
      </c>
      <c r="I88" s="61"/>
    </row>
    <row r="89" spans="1:9" x14ac:dyDescent="0.25">
      <c r="A89" s="129"/>
      <c r="B89" s="127" t="s">
        <v>1</v>
      </c>
      <c r="C89" s="85" t="s">
        <v>17</v>
      </c>
      <c r="D89" s="85">
        <v>12.96</v>
      </c>
      <c r="E89" s="85">
        <v>14.91</v>
      </c>
      <c r="F89" s="85">
        <v>13</v>
      </c>
      <c r="G89" s="85">
        <v>13</v>
      </c>
      <c r="H89" s="85">
        <v>13</v>
      </c>
      <c r="I89" s="61"/>
    </row>
    <row r="90" spans="1:9" x14ac:dyDescent="0.25">
      <c r="A90" s="129"/>
      <c r="B90" s="127" t="s">
        <v>16</v>
      </c>
      <c r="C90" s="85" t="s">
        <v>17</v>
      </c>
      <c r="D90" s="85">
        <v>15.2</v>
      </c>
      <c r="E90" s="85" t="s">
        <v>17</v>
      </c>
      <c r="F90" s="85" t="s">
        <v>17</v>
      </c>
      <c r="G90" s="85" t="s">
        <v>17</v>
      </c>
      <c r="H90" s="85" t="s">
        <v>17</v>
      </c>
      <c r="I90" s="61"/>
    </row>
    <row r="91" spans="1:9" x14ac:dyDescent="0.25">
      <c r="A91" s="130" t="s">
        <v>97</v>
      </c>
      <c r="B91" s="127" t="s">
        <v>0</v>
      </c>
      <c r="C91" s="85">
        <v>2.2000000000000002</v>
      </c>
      <c r="D91" s="85">
        <v>0.03</v>
      </c>
      <c r="E91" s="85">
        <v>0.02</v>
      </c>
      <c r="F91" s="85">
        <v>0.94</v>
      </c>
      <c r="G91" s="85">
        <v>0.94</v>
      </c>
      <c r="H91" s="85" t="s">
        <v>17</v>
      </c>
      <c r="I91" s="61"/>
    </row>
    <row r="92" spans="1:9" x14ac:dyDescent="0.25">
      <c r="A92" s="130"/>
      <c r="B92" s="127" t="s">
        <v>1</v>
      </c>
      <c r="C92" s="85" t="s">
        <v>17</v>
      </c>
      <c r="D92" s="85">
        <v>1.1000000000000001</v>
      </c>
      <c r="E92" s="85">
        <v>1.52</v>
      </c>
      <c r="F92" s="85">
        <v>0.02</v>
      </c>
      <c r="G92" s="85">
        <v>0.02</v>
      </c>
      <c r="H92" s="85">
        <v>0.02</v>
      </c>
      <c r="I92" s="61"/>
    </row>
    <row r="93" spans="1:9" x14ac:dyDescent="0.25">
      <c r="A93" s="130"/>
      <c r="B93" s="127" t="s">
        <v>16</v>
      </c>
      <c r="C93" s="88" t="s">
        <v>17</v>
      </c>
      <c r="D93" s="85" t="s">
        <v>17</v>
      </c>
      <c r="E93" s="85" t="s">
        <v>17</v>
      </c>
      <c r="F93" s="85" t="s">
        <v>17</v>
      </c>
      <c r="G93" s="85" t="s">
        <v>17</v>
      </c>
      <c r="H93" s="85" t="s">
        <v>17</v>
      </c>
      <c r="I93" s="61"/>
    </row>
    <row r="94" spans="1:9" x14ac:dyDescent="0.25">
      <c r="A94" s="130" t="s">
        <v>98</v>
      </c>
      <c r="B94" s="127" t="s">
        <v>0</v>
      </c>
      <c r="C94" s="85">
        <v>2.2000000000000002</v>
      </c>
      <c r="D94" s="85">
        <v>0.03</v>
      </c>
      <c r="E94" s="85">
        <v>0.02</v>
      </c>
      <c r="F94" s="85">
        <v>0.94</v>
      </c>
      <c r="G94" s="85">
        <v>0.94</v>
      </c>
      <c r="H94" s="85" t="s">
        <v>17</v>
      </c>
      <c r="I94" s="61"/>
    </row>
    <row r="95" spans="1:9" x14ac:dyDescent="0.25">
      <c r="A95" s="130"/>
      <c r="B95" s="127" t="s">
        <v>1</v>
      </c>
      <c r="C95" s="85" t="s">
        <v>17</v>
      </c>
      <c r="D95" s="85">
        <v>1.1000000000000001</v>
      </c>
      <c r="E95" s="85">
        <v>1.52</v>
      </c>
      <c r="F95" s="85">
        <v>0.02</v>
      </c>
      <c r="G95" s="85">
        <v>0.02</v>
      </c>
      <c r="H95" s="85">
        <v>0.02</v>
      </c>
      <c r="I95" s="61"/>
    </row>
    <row r="96" spans="1:9" x14ac:dyDescent="0.25">
      <c r="A96" s="130"/>
      <c r="B96" s="127" t="s">
        <v>16</v>
      </c>
      <c r="C96" s="88" t="s">
        <v>17</v>
      </c>
      <c r="D96" s="85" t="s">
        <v>17</v>
      </c>
      <c r="E96" s="85" t="s">
        <v>17</v>
      </c>
      <c r="F96" s="85" t="s">
        <v>17</v>
      </c>
      <c r="G96" s="85" t="s">
        <v>17</v>
      </c>
      <c r="H96" s="85" t="s">
        <v>17</v>
      </c>
      <c r="I96" s="61"/>
    </row>
    <row r="97" spans="1:9" x14ac:dyDescent="0.25">
      <c r="A97" s="131" t="s">
        <v>99</v>
      </c>
      <c r="B97" s="127" t="s">
        <v>0</v>
      </c>
      <c r="C97" s="83">
        <v>8.3999999999999992E-6</v>
      </c>
      <c r="D97" s="83">
        <v>5.4999999999999999E-6</v>
      </c>
      <c r="E97" s="83">
        <v>4.1999999999999998E-5</v>
      </c>
      <c r="F97" s="83" t="s">
        <v>17</v>
      </c>
      <c r="G97" s="83" t="s">
        <v>17</v>
      </c>
      <c r="H97" s="83" t="s">
        <v>17</v>
      </c>
      <c r="I97" s="61"/>
    </row>
    <row r="98" spans="1:9" x14ac:dyDescent="0.25">
      <c r="A98" s="131"/>
      <c r="B98" s="127" t="s">
        <v>1</v>
      </c>
      <c r="C98" s="83" t="s">
        <v>17</v>
      </c>
      <c r="D98" s="83">
        <v>2.1399999999999998E-5</v>
      </c>
      <c r="E98" s="83">
        <v>1.5800000000000001E-5</v>
      </c>
      <c r="F98" s="83">
        <v>5.1E-5</v>
      </c>
      <c r="G98" s="83">
        <v>5.1E-5</v>
      </c>
      <c r="H98" s="83">
        <v>5.1E-5</v>
      </c>
      <c r="I98" s="6"/>
    </row>
    <row r="99" spans="1:9" x14ac:dyDescent="0.25">
      <c r="A99" s="131"/>
      <c r="B99" s="127" t="s">
        <v>16</v>
      </c>
      <c r="C99" s="83" t="s">
        <v>17</v>
      </c>
      <c r="D99" s="83">
        <v>1.9999999999999999E-7</v>
      </c>
      <c r="E99" s="83" t="s">
        <v>17</v>
      </c>
      <c r="F99" s="83" t="s">
        <v>17</v>
      </c>
      <c r="G99" s="83" t="s">
        <v>17</v>
      </c>
      <c r="H99" s="83" t="s">
        <v>17</v>
      </c>
      <c r="I99" s="6"/>
    </row>
    <row r="101" spans="1:9" ht="30" x14ac:dyDescent="0.25">
      <c r="A101" s="132" t="s">
        <v>105</v>
      </c>
      <c r="B101" s="118"/>
      <c r="C101" s="119" t="s">
        <v>4</v>
      </c>
      <c r="D101" s="119" t="s">
        <v>5</v>
      </c>
      <c r="E101" s="119" t="s">
        <v>6</v>
      </c>
      <c r="F101" s="119" t="s">
        <v>12</v>
      </c>
      <c r="G101" s="119" t="s">
        <v>3</v>
      </c>
      <c r="H101" s="119" t="s">
        <v>9</v>
      </c>
      <c r="I101" s="118" t="s">
        <v>18</v>
      </c>
    </row>
    <row r="102" spans="1:9" x14ac:dyDescent="0.25">
      <c r="A102" s="127" t="s">
        <v>102</v>
      </c>
      <c r="B102" s="118"/>
      <c r="C102" s="86">
        <f>C52*C85</f>
        <v>27.262872000000002</v>
      </c>
      <c r="D102" s="86">
        <f>D52*D85</f>
        <v>1914.6223493709631</v>
      </c>
      <c r="E102" s="86">
        <f>E52*E85</f>
        <v>79.172731922242562</v>
      </c>
      <c r="F102" s="86">
        <f>F52*F85</f>
        <v>846.70139320727412</v>
      </c>
      <c r="G102" s="86">
        <f>G52*G85</f>
        <v>2.3491417914110428</v>
      </c>
      <c r="H102" s="86" t="s">
        <v>17</v>
      </c>
      <c r="I102" s="87">
        <f>SUM(C102:H102)</f>
        <v>2870.1084882918908</v>
      </c>
    </row>
    <row r="103" spans="1:9" x14ac:dyDescent="0.25">
      <c r="A103" s="127" t="s">
        <v>103</v>
      </c>
      <c r="B103" s="118"/>
      <c r="C103" s="86" t="s">
        <v>17</v>
      </c>
      <c r="D103" s="86">
        <f>D53*D86</f>
        <v>209.7239746738525</v>
      </c>
      <c r="E103" s="86">
        <f>E53*E86</f>
        <v>61.046563745165436</v>
      </c>
      <c r="F103" s="86">
        <f>F53*F86</f>
        <v>652.85369493517646</v>
      </c>
      <c r="G103" s="86">
        <f>G53*G86</f>
        <v>17.963067901840493</v>
      </c>
      <c r="H103" s="86">
        <f>H53*H86</f>
        <v>13.073423999999999</v>
      </c>
      <c r="I103" s="87">
        <f t="shared" ref="I103:I104" si="16">SUM(C103:H103)</f>
        <v>954.66072525603499</v>
      </c>
    </row>
    <row r="104" spans="1:9" x14ac:dyDescent="0.25">
      <c r="A104" s="127" t="s">
        <v>104</v>
      </c>
      <c r="B104" s="118"/>
      <c r="C104" s="86" t="s">
        <v>17</v>
      </c>
      <c r="D104" s="86" t="s">
        <v>17</v>
      </c>
      <c r="E104" s="86" t="s">
        <v>17</v>
      </c>
      <c r="F104" s="86" t="s">
        <v>17</v>
      </c>
      <c r="G104" s="86" t="s">
        <v>17</v>
      </c>
      <c r="H104" s="86" t="s">
        <v>17</v>
      </c>
      <c r="I104" s="87">
        <f t="shared" si="16"/>
        <v>0</v>
      </c>
    </row>
    <row r="105" spans="1:9" x14ac:dyDescent="0.25">
      <c r="A105" s="127" t="s">
        <v>18</v>
      </c>
      <c r="B105" s="118"/>
      <c r="C105" s="87">
        <f>SUM(C102:C104)</f>
        <v>27.262872000000002</v>
      </c>
      <c r="D105" s="87">
        <f t="shared" ref="D105:H105" si="17">SUM(D102:D104)</f>
        <v>2124.3463240448154</v>
      </c>
      <c r="E105" s="87">
        <f t="shared" si="17"/>
        <v>140.21929566740801</v>
      </c>
      <c r="F105" s="87">
        <f t="shared" si="17"/>
        <v>1499.5550881424506</v>
      </c>
      <c r="G105" s="87">
        <f t="shared" si="17"/>
        <v>20.312209693251535</v>
      </c>
      <c r="H105" s="87">
        <f t="shared" si="17"/>
        <v>13.073423999999999</v>
      </c>
      <c r="I105" s="86"/>
    </row>
    <row r="106" spans="1:9" ht="30" x14ac:dyDescent="0.25">
      <c r="A106" s="132" t="s">
        <v>106</v>
      </c>
      <c r="B106" s="118"/>
      <c r="C106" s="119" t="s">
        <v>4</v>
      </c>
      <c r="D106" s="119" t="s">
        <v>5</v>
      </c>
      <c r="E106" s="119" t="s">
        <v>6</v>
      </c>
      <c r="F106" s="119" t="s">
        <v>12</v>
      </c>
      <c r="G106" s="119" t="s">
        <v>3</v>
      </c>
      <c r="H106" s="119" t="s">
        <v>9</v>
      </c>
      <c r="I106" s="118" t="s">
        <v>18</v>
      </c>
    </row>
    <row r="107" spans="1:9" x14ac:dyDescent="0.25">
      <c r="A107" s="127" t="s">
        <v>90</v>
      </c>
      <c r="B107" s="118"/>
      <c r="C107" s="86">
        <f>C102/1000</f>
        <v>2.7262872E-2</v>
      </c>
      <c r="D107" s="86">
        <f t="shared" ref="D107:H108" si="18">D102/1000</f>
        <v>1.9146223493709631</v>
      </c>
      <c r="E107" s="86">
        <f t="shared" si="18"/>
        <v>7.9172731922242556E-2</v>
      </c>
      <c r="F107" s="86">
        <f t="shared" si="18"/>
        <v>0.84670139320727411</v>
      </c>
      <c r="G107" s="86">
        <f t="shared" si="18"/>
        <v>2.3491417914110429E-3</v>
      </c>
      <c r="H107" s="86" t="s">
        <v>17</v>
      </c>
      <c r="I107" s="87">
        <f>SUM(C107:H107)</f>
        <v>2.870108488291891</v>
      </c>
    </row>
    <row r="108" spans="1:9" x14ac:dyDescent="0.25">
      <c r="A108" s="127" t="s">
        <v>91</v>
      </c>
      <c r="B108" s="118"/>
      <c r="C108" s="86" t="s">
        <v>17</v>
      </c>
      <c r="D108" s="86">
        <f t="shared" si="18"/>
        <v>0.20972397467385251</v>
      </c>
      <c r="E108" s="86">
        <f t="shared" si="18"/>
        <v>6.1046563745165434E-2</v>
      </c>
      <c r="F108" s="86">
        <f t="shared" si="18"/>
        <v>0.65285369493517642</v>
      </c>
      <c r="G108" s="86">
        <f t="shared" si="18"/>
        <v>1.7963067901840494E-2</v>
      </c>
      <c r="H108" s="86">
        <f t="shared" si="18"/>
        <v>1.3073423999999998E-2</v>
      </c>
      <c r="I108" s="87">
        <f t="shared" ref="I108:I109" si="19">SUM(C108:H108)</f>
        <v>0.95466072525603496</v>
      </c>
    </row>
    <row r="109" spans="1:9" x14ac:dyDescent="0.25">
      <c r="A109" s="127" t="s">
        <v>92</v>
      </c>
      <c r="B109" s="118"/>
      <c r="C109" s="86" t="s">
        <v>17</v>
      </c>
      <c r="D109" s="86" t="s">
        <v>17</v>
      </c>
      <c r="E109" s="86" t="s">
        <v>17</v>
      </c>
      <c r="F109" s="86" t="s">
        <v>17</v>
      </c>
      <c r="G109" s="86" t="s">
        <v>17</v>
      </c>
      <c r="H109" s="86" t="s">
        <v>17</v>
      </c>
      <c r="I109" s="87">
        <f t="shared" si="19"/>
        <v>0</v>
      </c>
    </row>
    <row r="110" spans="1:9" x14ac:dyDescent="0.25">
      <c r="A110" s="127" t="s">
        <v>18</v>
      </c>
      <c r="B110" s="118"/>
      <c r="C110" s="87">
        <f>SUM(C107:C109)</f>
        <v>2.7262872E-2</v>
      </c>
      <c r="D110" s="87">
        <f t="shared" ref="D110:H110" si="20">SUM(D107:D109)</f>
        <v>2.1243463240448155</v>
      </c>
      <c r="E110" s="87">
        <f t="shared" si="20"/>
        <v>0.14021929566740798</v>
      </c>
      <c r="F110" s="87">
        <f t="shared" si="20"/>
        <v>1.4995550881424506</v>
      </c>
      <c r="G110" s="87">
        <f t="shared" si="20"/>
        <v>2.0312209693251537E-2</v>
      </c>
      <c r="H110" s="87">
        <f t="shared" si="20"/>
        <v>1.3073423999999998E-2</v>
      </c>
      <c r="I110" s="86"/>
    </row>
    <row r="112" spans="1:9" ht="30" x14ac:dyDescent="0.25">
      <c r="A112" s="133" t="s">
        <v>107</v>
      </c>
      <c r="B112" s="118"/>
      <c r="C112" s="119" t="s">
        <v>4</v>
      </c>
      <c r="D112" s="119" t="s">
        <v>5</v>
      </c>
      <c r="E112" s="119" t="s">
        <v>6</v>
      </c>
      <c r="F112" s="119" t="s">
        <v>12</v>
      </c>
      <c r="G112" s="119" t="s">
        <v>3</v>
      </c>
      <c r="H112" s="119" t="s">
        <v>9</v>
      </c>
      <c r="I112" s="118" t="s">
        <v>18</v>
      </c>
    </row>
    <row r="113" spans="1:9" x14ac:dyDescent="0.25">
      <c r="A113" s="127" t="s">
        <v>102</v>
      </c>
      <c r="B113" s="118"/>
      <c r="C113" s="86">
        <f>C52*C88</f>
        <v>2262.8183760000002</v>
      </c>
      <c r="D113" s="86">
        <f>D52*D88</f>
        <v>208933.16387510634</v>
      </c>
      <c r="E113" s="86">
        <f>E52*E88</f>
        <v>13083.293950150583</v>
      </c>
      <c r="F113" s="86">
        <f>F52*F88</f>
        <v>353180.31864158419</v>
      </c>
      <c r="G113" s="86">
        <f>G52*G88</f>
        <v>979.88576974233115</v>
      </c>
      <c r="H113" s="86" t="s">
        <v>17</v>
      </c>
      <c r="I113" s="87">
        <f>SUM(C113:H113)</f>
        <v>578439.48061258346</v>
      </c>
    </row>
    <row r="114" spans="1:9" x14ac:dyDescent="0.25">
      <c r="A114" s="127" t="s">
        <v>103</v>
      </c>
      <c r="B114" s="118"/>
      <c r="C114" s="86" t="s">
        <v>17</v>
      </c>
      <c r="D114" s="86">
        <f>D53*D89</f>
        <v>169876.41948582054</v>
      </c>
      <c r="E114" s="86">
        <f>E53*E89</f>
        <v>56887.76659002604</v>
      </c>
      <c r="F114" s="86">
        <f>F53*F89</f>
        <v>530443.62713483081</v>
      </c>
      <c r="G114" s="86">
        <f>G53*G89</f>
        <v>14594.992670245399</v>
      </c>
      <c r="H114" s="86">
        <f>H53*H89</f>
        <v>10622.156999999999</v>
      </c>
      <c r="I114" s="87">
        <f t="shared" ref="I114:I115" si="21">SUM(C114:H114)</f>
        <v>782424.96288092271</v>
      </c>
    </row>
    <row r="115" spans="1:9" x14ac:dyDescent="0.25">
      <c r="A115" s="127" t="s">
        <v>104</v>
      </c>
      <c r="B115" s="118"/>
      <c r="C115" s="86" t="s">
        <v>17</v>
      </c>
      <c r="D115" s="86">
        <f>D54*D90</f>
        <v>71013.841193739601</v>
      </c>
      <c r="E115" s="86" t="s">
        <v>17</v>
      </c>
      <c r="F115" s="86" t="s">
        <v>17</v>
      </c>
      <c r="G115" s="86" t="s">
        <v>17</v>
      </c>
      <c r="H115" s="86" t="s">
        <v>17</v>
      </c>
      <c r="I115" s="87">
        <f t="shared" si="21"/>
        <v>71013.841193739601</v>
      </c>
    </row>
    <row r="116" spans="1:9" x14ac:dyDescent="0.25">
      <c r="A116" s="127" t="s">
        <v>18</v>
      </c>
      <c r="B116" s="118"/>
      <c r="C116" s="87">
        <f>SUM(C113:C115)</f>
        <v>2262.8183760000002</v>
      </c>
      <c r="D116" s="87">
        <f>SUM(D113:D115)</f>
        <v>449823.4245546665</v>
      </c>
      <c r="E116" s="87">
        <f t="shared" ref="E116:H116" si="22">SUM(E113:E115)</f>
        <v>69971.060540176622</v>
      </c>
      <c r="F116" s="87">
        <f t="shared" si="22"/>
        <v>883623.94577641506</v>
      </c>
      <c r="G116" s="87">
        <f t="shared" si="22"/>
        <v>15574.878439987731</v>
      </c>
      <c r="H116" s="87">
        <f t="shared" si="22"/>
        <v>10622.156999999999</v>
      </c>
      <c r="I116" s="86"/>
    </row>
    <row r="117" spans="1:9" ht="30" x14ac:dyDescent="0.25">
      <c r="A117" s="133" t="s">
        <v>108</v>
      </c>
      <c r="B117" s="118"/>
      <c r="C117" s="119" t="s">
        <v>4</v>
      </c>
      <c r="D117" s="119" t="s">
        <v>5</v>
      </c>
      <c r="E117" s="119" t="s">
        <v>6</v>
      </c>
      <c r="F117" s="119" t="s">
        <v>12</v>
      </c>
      <c r="G117" s="119" t="s">
        <v>3</v>
      </c>
      <c r="H117" s="119" t="s">
        <v>9</v>
      </c>
      <c r="I117" s="118" t="s">
        <v>18</v>
      </c>
    </row>
    <row r="118" spans="1:9" x14ac:dyDescent="0.25">
      <c r="A118" s="127" t="s">
        <v>90</v>
      </c>
      <c r="B118" s="118"/>
      <c r="C118" s="86">
        <f>C113/1000</f>
        <v>2.2628183760000002</v>
      </c>
      <c r="D118" s="86">
        <f t="shared" ref="D118:H120" si="23">D113/1000</f>
        <v>208.93316387510635</v>
      </c>
      <c r="E118" s="86">
        <f t="shared" si="23"/>
        <v>13.083293950150583</v>
      </c>
      <c r="F118" s="86">
        <f t="shared" si="23"/>
        <v>353.18031864158417</v>
      </c>
      <c r="G118" s="86">
        <f t="shared" si="23"/>
        <v>0.9798857697423311</v>
      </c>
      <c r="H118" s="86" t="s">
        <v>17</v>
      </c>
      <c r="I118" s="87">
        <f>SUM(C118:H118)</f>
        <v>578.43948061258345</v>
      </c>
    </row>
    <row r="119" spans="1:9" x14ac:dyDescent="0.25">
      <c r="A119" s="127" t="s">
        <v>91</v>
      </c>
      <c r="B119" s="118"/>
      <c r="C119" s="86" t="s">
        <v>17</v>
      </c>
      <c r="D119" s="86">
        <f t="shared" si="23"/>
        <v>169.87641948582055</v>
      </c>
      <c r="E119" s="86">
        <f t="shared" si="23"/>
        <v>56.88776659002604</v>
      </c>
      <c r="F119" s="86">
        <f t="shared" si="23"/>
        <v>530.44362713483076</v>
      </c>
      <c r="G119" s="86">
        <f t="shared" si="23"/>
        <v>14.5949926702454</v>
      </c>
      <c r="H119" s="86">
        <f t="shared" si="23"/>
        <v>10.622157</v>
      </c>
      <c r="I119" s="87">
        <f t="shared" ref="I119:I120" si="24">SUM(C119:H119)</f>
        <v>782.42496288092275</v>
      </c>
    </row>
    <row r="120" spans="1:9" x14ac:dyDescent="0.25">
      <c r="A120" s="127" t="s">
        <v>92</v>
      </c>
      <c r="B120" s="118"/>
      <c r="C120" s="86" t="s">
        <v>17</v>
      </c>
      <c r="D120" s="86">
        <f t="shared" si="23"/>
        <v>71.013841193739594</v>
      </c>
      <c r="E120" s="86" t="s">
        <v>17</v>
      </c>
      <c r="F120" s="86" t="s">
        <v>17</v>
      </c>
      <c r="G120" s="86" t="s">
        <v>17</v>
      </c>
      <c r="H120" s="86" t="s">
        <v>17</v>
      </c>
      <c r="I120" s="87">
        <f t="shared" si="24"/>
        <v>71.013841193739594</v>
      </c>
    </row>
    <row r="121" spans="1:9" x14ac:dyDescent="0.25">
      <c r="A121" s="127" t="s">
        <v>18</v>
      </c>
      <c r="B121" s="118"/>
      <c r="C121" s="87">
        <f>SUM(C118:C120)</f>
        <v>2.2628183760000002</v>
      </c>
      <c r="D121" s="87">
        <f t="shared" ref="D121:H121" si="25">SUM(D118:D120)</f>
        <v>449.82342455466653</v>
      </c>
      <c r="E121" s="87">
        <f t="shared" si="25"/>
        <v>69.971060540176623</v>
      </c>
      <c r="F121" s="87">
        <f t="shared" si="25"/>
        <v>883.62394577641498</v>
      </c>
      <c r="G121" s="87">
        <f t="shared" si="25"/>
        <v>15.574878439987732</v>
      </c>
      <c r="H121" s="87">
        <f t="shared" si="25"/>
        <v>10.622157</v>
      </c>
      <c r="I121" s="86"/>
    </row>
    <row r="123" spans="1:9" ht="30" x14ac:dyDescent="0.25">
      <c r="A123" s="134" t="s">
        <v>109</v>
      </c>
      <c r="B123" s="118"/>
      <c r="C123" s="119" t="s">
        <v>4</v>
      </c>
      <c r="D123" s="119" t="s">
        <v>5</v>
      </c>
      <c r="E123" s="119" t="s">
        <v>6</v>
      </c>
      <c r="F123" s="119" t="s">
        <v>12</v>
      </c>
      <c r="G123" s="119" t="s">
        <v>3</v>
      </c>
      <c r="H123" s="119" t="s">
        <v>9</v>
      </c>
      <c r="I123" s="118" t="s">
        <v>18</v>
      </c>
    </row>
    <row r="124" spans="1:9" x14ac:dyDescent="0.25">
      <c r="A124" s="127" t="s">
        <v>102</v>
      </c>
      <c r="B124" s="118"/>
      <c r="C124" s="86">
        <f>C52*C91</f>
        <v>749.72898000000009</v>
      </c>
      <c r="D124" s="86">
        <f t="shared" ref="D124:H125" si="26">D52*D91</f>
        <v>717.98338101411116</v>
      </c>
      <c r="E124" s="86">
        <f t="shared" si="26"/>
        <v>19.793182980560641</v>
      </c>
      <c r="F124" s="86">
        <f t="shared" si="26"/>
        <v>9948.7413701854693</v>
      </c>
      <c r="G124" s="86">
        <f t="shared" si="26"/>
        <v>27.602416049079753</v>
      </c>
      <c r="H124" s="86" t="s">
        <v>17</v>
      </c>
      <c r="I124" s="87">
        <f>SUM(C124:H124)</f>
        <v>11463.849330229221</v>
      </c>
    </row>
    <row r="125" spans="1:9" x14ac:dyDescent="0.25">
      <c r="A125" s="127" t="s">
        <v>103</v>
      </c>
      <c r="B125" s="118"/>
      <c r="C125" s="86" t="s">
        <v>17</v>
      </c>
      <c r="D125" s="86">
        <f t="shared" si="26"/>
        <v>14418.523258827361</v>
      </c>
      <c r="E125" s="86">
        <f t="shared" si="26"/>
        <v>5799.4235557907159</v>
      </c>
      <c r="F125" s="86">
        <f t="shared" si="26"/>
        <v>816.06711866897058</v>
      </c>
      <c r="G125" s="86">
        <f t="shared" si="26"/>
        <v>22.453834877300615</v>
      </c>
      <c r="H125" s="86">
        <f t="shared" si="26"/>
        <v>16.34178</v>
      </c>
      <c r="I125" s="87">
        <f t="shared" ref="I125:I126" si="27">SUM(C125:H125)</f>
        <v>21072.809548164347</v>
      </c>
    </row>
    <row r="126" spans="1:9" x14ac:dyDescent="0.25">
      <c r="A126" s="127" t="s">
        <v>104</v>
      </c>
      <c r="B126" s="118"/>
      <c r="C126" s="86" t="s">
        <v>17</v>
      </c>
      <c r="D126" s="86" t="s">
        <v>17</v>
      </c>
      <c r="E126" s="86" t="s">
        <v>17</v>
      </c>
      <c r="F126" s="86" t="s">
        <v>17</v>
      </c>
      <c r="G126" s="86" t="s">
        <v>17</v>
      </c>
      <c r="H126" s="86" t="s">
        <v>17</v>
      </c>
      <c r="I126" s="87">
        <f t="shared" si="27"/>
        <v>0</v>
      </c>
    </row>
    <row r="127" spans="1:9" x14ac:dyDescent="0.25">
      <c r="A127" s="127" t="s">
        <v>18</v>
      </c>
      <c r="B127" s="118"/>
      <c r="C127" s="87">
        <f>SUM(C124:C126)</f>
        <v>749.72898000000009</v>
      </c>
      <c r="D127" s="87">
        <f>SUM(D124:D126)</f>
        <v>15136.506639841473</v>
      </c>
      <c r="E127" s="87">
        <f t="shared" ref="E127:H127" si="28">SUM(E124:E126)</f>
        <v>5819.2167387712761</v>
      </c>
      <c r="F127" s="87">
        <f t="shared" si="28"/>
        <v>10764.80848885444</v>
      </c>
      <c r="G127" s="87">
        <f t="shared" si="28"/>
        <v>50.056250926380372</v>
      </c>
      <c r="H127" s="87">
        <f t="shared" si="28"/>
        <v>16.34178</v>
      </c>
      <c r="I127" s="86"/>
    </row>
    <row r="128" spans="1:9" ht="30" x14ac:dyDescent="0.25">
      <c r="A128" s="134" t="s">
        <v>110</v>
      </c>
      <c r="B128" s="118"/>
      <c r="C128" s="119" t="s">
        <v>4</v>
      </c>
      <c r="D128" s="119" t="s">
        <v>5</v>
      </c>
      <c r="E128" s="119" t="s">
        <v>6</v>
      </c>
      <c r="F128" s="119" t="s">
        <v>12</v>
      </c>
      <c r="G128" s="119" t="s">
        <v>3</v>
      </c>
      <c r="H128" s="119" t="s">
        <v>9</v>
      </c>
      <c r="I128" s="118" t="s">
        <v>18</v>
      </c>
    </row>
    <row r="129" spans="1:9" x14ac:dyDescent="0.25">
      <c r="A129" s="127" t="s">
        <v>90</v>
      </c>
      <c r="B129" s="118"/>
      <c r="C129" s="86">
        <f>C124/1000</f>
        <v>0.7497289800000001</v>
      </c>
      <c r="D129" s="86">
        <f t="shared" ref="D129:H130" si="29">D124/1000</f>
        <v>0.71798338101411119</v>
      </c>
      <c r="E129" s="86">
        <f t="shared" si="29"/>
        <v>1.9793182980560639E-2</v>
      </c>
      <c r="F129" s="86">
        <f t="shared" si="29"/>
        <v>9.9487413701854699</v>
      </c>
      <c r="G129" s="86">
        <f t="shared" si="29"/>
        <v>2.7602416049079752E-2</v>
      </c>
      <c r="H129" s="86" t="s">
        <v>17</v>
      </c>
      <c r="I129" s="87">
        <f>SUM(C129:H129)</f>
        <v>11.463849330229221</v>
      </c>
    </row>
    <row r="130" spans="1:9" x14ac:dyDescent="0.25">
      <c r="A130" s="127" t="s">
        <v>91</v>
      </c>
      <c r="B130" s="118"/>
      <c r="C130" s="86" t="s">
        <v>17</v>
      </c>
      <c r="D130" s="86">
        <f t="shared" si="29"/>
        <v>14.418523258827362</v>
      </c>
      <c r="E130" s="86">
        <f t="shared" si="29"/>
        <v>5.7994235557907157</v>
      </c>
      <c r="F130" s="86">
        <f t="shared" si="29"/>
        <v>0.81606711866897053</v>
      </c>
      <c r="G130" s="86">
        <f t="shared" si="29"/>
        <v>2.2453834877300616E-2</v>
      </c>
      <c r="H130" s="86">
        <f t="shared" si="29"/>
        <v>1.634178E-2</v>
      </c>
      <c r="I130" s="87">
        <f t="shared" ref="I130:I131" si="30">SUM(C130:H130)</f>
        <v>21.072809548164351</v>
      </c>
    </row>
    <row r="131" spans="1:9" x14ac:dyDescent="0.25">
      <c r="A131" s="127" t="s">
        <v>92</v>
      </c>
      <c r="B131" s="118"/>
      <c r="C131" s="86" t="s">
        <v>17</v>
      </c>
      <c r="D131" s="86" t="s">
        <v>17</v>
      </c>
      <c r="E131" s="86" t="s">
        <v>17</v>
      </c>
      <c r="F131" s="86" t="s">
        <v>17</v>
      </c>
      <c r="G131" s="86" t="s">
        <v>17</v>
      </c>
      <c r="H131" s="86" t="s">
        <v>17</v>
      </c>
      <c r="I131" s="87">
        <f t="shared" si="30"/>
        <v>0</v>
      </c>
    </row>
    <row r="132" spans="1:9" x14ac:dyDescent="0.25">
      <c r="A132" s="127" t="s">
        <v>18</v>
      </c>
      <c r="B132" s="118"/>
      <c r="C132" s="87">
        <f>SUM(C129:C131)</f>
        <v>0.7497289800000001</v>
      </c>
      <c r="D132" s="87">
        <f t="shared" ref="D132:H132" si="31">SUM(D129:D131)</f>
        <v>15.136506639841473</v>
      </c>
      <c r="E132" s="87">
        <f t="shared" si="31"/>
        <v>5.8192167387712761</v>
      </c>
      <c r="F132" s="87">
        <f t="shared" si="31"/>
        <v>10.76480848885444</v>
      </c>
      <c r="G132" s="87">
        <f t="shared" si="31"/>
        <v>5.0056250926380372E-2</v>
      </c>
      <c r="H132" s="87">
        <f t="shared" si="31"/>
        <v>1.634178E-2</v>
      </c>
      <c r="I132" s="86"/>
    </row>
    <row r="134" spans="1:9" ht="30" x14ac:dyDescent="0.25">
      <c r="A134" s="134" t="s">
        <v>111</v>
      </c>
      <c r="B134" s="118"/>
      <c r="C134" s="119" t="s">
        <v>4</v>
      </c>
      <c r="D134" s="119" t="s">
        <v>5</v>
      </c>
      <c r="E134" s="119" t="s">
        <v>6</v>
      </c>
      <c r="F134" s="119" t="s">
        <v>12</v>
      </c>
      <c r="G134" s="119" t="s">
        <v>3</v>
      </c>
      <c r="H134" s="119" t="s">
        <v>9</v>
      </c>
      <c r="I134" s="118" t="s">
        <v>18</v>
      </c>
    </row>
    <row r="135" spans="1:9" x14ac:dyDescent="0.25">
      <c r="A135" s="127" t="s">
        <v>102</v>
      </c>
      <c r="B135" s="118"/>
      <c r="C135" s="86">
        <f>C52*C94</f>
        <v>749.72898000000009</v>
      </c>
      <c r="D135" s="86">
        <f t="shared" ref="D135:G136" si="32">D52*D94</f>
        <v>717.98338101411116</v>
      </c>
      <c r="E135" s="86">
        <f t="shared" si="32"/>
        <v>19.793182980560641</v>
      </c>
      <c r="F135" s="86">
        <f t="shared" si="32"/>
        <v>9948.7413701854693</v>
      </c>
      <c r="G135" s="86">
        <f t="shared" si="32"/>
        <v>27.602416049079753</v>
      </c>
      <c r="H135" s="86" t="s">
        <v>17</v>
      </c>
      <c r="I135" s="87">
        <f>SUM(C135:H135)</f>
        <v>11463.849330229221</v>
      </c>
    </row>
    <row r="136" spans="1:9" x14ac:dyDescent="0.25">
      <c r="A136" s="127" t="s">
        <v>103</v>
      </c>
      <c r="B136" s="118"/>
      <c r="C136" s="86" t="s">
        <v>17</v>
      </c>
      <c r="D136" s="86">
        <f t="shared" si="32"/>
        <v>14418.523258827361</v>
      </c>
      <c r="E136" s="86">
        <f t="shared" si="32"/>
        <v>5799.4235557907159</v>
      </c>
      <c r="F136" s="86">
        <f t="shared" si="32"/>
        <v>816.06711866897058</v>
      </c>
      <c r="G136" s="86">
        <f t="shared" si="32"/>
        <v>22.453834877300615</v>
      </c>
      <c r="H136" s="86">
        <f>H53*H95</f>
        <v>16.34178</v>
      </c>
      <c r="I136" s="87">
        <f t="shared" ref="I136:I137" si="33">SUM(C136:H136)</f>
        <v>21072.809548164347</v>
      </c>
    </row>
    <row r="137" spans="1:9" x14ac:dyDescent="0.25">
      <c r="A137" s="127" t="s">
        <v>104</v>
      </c>
      <c r="B137" s="118"/>
      <c r="C137" s="86" t="s">
        <v>17</v>
      </c>
      <c r="D137" s="86" t="s">
        <v>17</v>
      </c>
      <c r="E137" s="86" t="s">
        <v>17</v>
      </c>
      <c r="F137" s="86" t="s">
        <v>17</v>
      </c>
      <c r="G137" s="86" t="s">
        <v>17</v>
      </c>
      <c r="H137" s="86" t="s">
        <v>17</v>
      </c>
      <c r="I137" s="87">
        <f t="shared" si="33"/>
        <v>0</v>
      </c>
    </row>
    <row r="138" spans="1:9" x14ac:dyDescent="0.25">
      <c r="A138" s="127" t="s">
        <v>18</v>
      </c>
      <c r="B138" s="118"/>
      <c r="C138" s="87">
        <f>SUM(C135:C137)</f>
        <v>749.72898000000009</v>
      </c>
      <c r="D138" s="87">
        <f>SUM(D135:D137)</f>
        <v>15136.506639841473</v>
      </c>
      <c r="E138" s="87">
        <f t="shared" ref="E138:H138" si="34">SUM(E135:E137)</f>
        <v>5819.2167387712761</v>
      </c>
      <c r="F138" s="87">
        <f t="shared" si="34"/>
        <v>10764.80848885444</v>
      </c>
      <c r="G138" s="87">
        <f t="shared" si="34"/>
        <v>50.056250926380372</v>
      </c>
      <c r="H138" s="87">
        <f t="shared" si="34"/>
        <v>16.34178</v>
      </c>
      <c r="I138" s="86"/>
    </row>
    <row r="139" spans="1:9" ht="30" x14ac:dyDescent="0.25">
      <c r="A139" s="134" t="s">
        <v>112</v>
      </c>
      <c r="B139" s="118"/>
      <c r="C139" s="119" t="s">
        <v>4</v>
      </c>
      <c r="D139" s="119" t="s">
        <v>5</v>
      </c>
      <c r="E139" s="119" t="s">
        <v>6</v>
      </c>
      <c r="F139" s="119" t="s">
        <v>12</v>
      </c>
      <c r="G139" s="119" t="s">
        <v>3</v>
      </c>
      <c r="H139" s="119" t="s">
        <v>9</v>
      </c>
      <c r="I139" s="118" t="s">
        <v>18</v>
      </c>
    </row>
    <row r="140" spans="1:9" x14ac:dyDescent="0.25">
      <c r="A140" s="127" t="s">
        <v>90</v>
      </c>
      <c r="B140" s="118"/>
      <c r="C140" s="86">
        <f>C135/1000</f>
        <v>0.7497289800000001</v>
      </c>
      <c r="D140" s="86">
        <f t="shared" ref="D140:H141" si="35">D135/1000</f>
        <v>0.71798338101411119</v>
      </c>
      <c r="E140" s="86">
        <f t="shared" si="35"/>
        <v>1.9793182980560639E-2</v>
      </c>
      <c r="F140" s="86">
        <f t="shared" si="35"/>
        <v>9.9487413701854699</v>
      </c>
      <c r="G140" s="86">
        <f t="shared" si="35"/>
        <v>2.7602416049079752E-2</v>
      </c>
      <c r="H140" s="86" t="s">
        <v>17</v>
      </c>
      <c r="I140" s="87">
        <f>SUM(C140:H140)</f>
        <v>11.463849330229221</v>
      </c>
    </row>
    <row r="141" spans="1:9" x14ac:dyDescent="0.25">
      <c r="A141" s="127" t="s">
        <v>91</v>
      </c>
      <c r="B141" s="118"/>
      <c r="C141" s="86" t="s">
        <v>17</v>
      </c>
      <c r="D141" s="86">
        <f t="shared" si="35"/>
        <v>14.418523258827362</v>
      </c>
      <c r="E141" s="86">
        <f t="shared" si="35"/>
        <v>5.7994235557907157</v>
      </c>
      <c r="F141" s="86">
        <f t="shared" si="35"/>
        <v>0.81606711866897053</v>
      </c>
      <c r="G141" s="86">
        <f t="shared" si="35"/>
        <v>2.2453834877300616E-2</v>
      </c>
      <c r="H141" s="86">
        <f t="shared" si="35"/>
        <v>1.634178E-2</v>
      </c>
      <c r="I141" s="87">
        <f t="shared" ref="I141:I142" si="36">SUM(C141:H141)</f>
        <v>21.072809548164351</v>
      </c>
    </row>
    <row r="142" spans="1:9" x14ac:dyDescent="0.25">
      <c r="A142" s="127" t="s">
        <v>92</v>
      </c>
      <c r="B142" s="118"/>
      <c r="C142" s="86" t="s">
        <v>17</v>
      </c>
      <c r="D142" s="86" t="s">
        <v>17</v>
      </c>
      <c r="E142" s="86" t="s">
        <v>17</v>
      </c>
      <c r="F142" s="86" t="s">
        <v>17</v>
      </c>
      <c r="G142" s="86" t="s">
        <v>17</v>
      </c>
      <c r="H142" s="86" t="s">
        <v>17</v>
      </c>
      <c r="I142" s="87">
        <f t="shared" si="36"/>
        <v>0</v>
      </c>
    </row>
    <row r="143" spans="1:9" x14ac:dyDescent="0.25">
      <c r="A143" s="127" t="s">
        <v>18</v>
      </c>
      <c r="B143" s="118"/>
      <c r="C143" s="87">
        <f>SUM(C140:C142)</f>
        <v>0.7497289800000001</v>
      </c>
      <c r="D143" s="87">
        <f t="shared" ref="D143:H143" si="37">SUM(D140:D142)</f>
        <v>15.136506639841473</v>
      </c>
      <c r="E143" s="87">
        <f t="shared" si="37"/>
        <v>5.8192167387712761</v>
      </c>
      <c r="F143" s="87">
        <f t="shared" si="37"/>
        <v>10.76480848885444</v>
      </c>
      <c r="G143" s="87">
        <f t="shared" si="37"/>
        <v>5.0056250926380372E-2</v>
      </c>
      <c r="H143" s="87">
        <f t="shared" si="37"/>
        <v>1.634178E-2</v>
      </c>
      <c r="I143" s="86"/>
    </row>
    <row r="145" spans="1:9" ht="30" x14ac:dyDescent="0.25">
      <c r="A145" s="135" t="s">
        <v>113</v>
      </c>
      <c r="B145" s="118"/>
      <c r="C145" s="119" t="s">
        <v>4</v>
      </c>
      <c r="D145" s="119" t="s">
        <v>5</v>
      </c>
      <c r="E145" s="119" t="s">
        <v>6</v>
      </c>
      <c r="F145" s="119" t="s">
        <v>12</v>
      </c>
      <c r="G145" s="119" t="s">
        <v>3</v>
      </c>
      <c r="H145" s="119" t="s">
        <v>9</v>
      </c>
      <c r="I145" s="118" t="s">
        <v>18</v>
      </c>
    </row>
    <row r="146" spans="1:9" x14ac:dyDescent="0.25">
      <c r="A146" s="127" t="s">
        <v>102</v>
      </c>
      <c r="B146" s="118"/>
      <c r="C146" s="86">
        <f>C52*C97</f>
        <v>2.8626015600000001E-3</v>
      </c>
      <c r="D146" s="86">
        <f t="shared" ref="D146:H148" si="38">D52*D97</f>
        <v>0.13163028651925371</v>
      </c>
      <c r="E146" s="86">
        <f t="shared" si="38"/>
        <v>4.1565684259177338E-2</v>
      </c>
      <c r="F146" s="86" t="s">
        <v>17</v>
      </c>
      <c r="G146" s="86" t="s">
        <v>17</v>
      </c>
      <c r="H146" s="86" t="s">
        <v>17</v>
      </c>
      <c r="I146" s="87">
        <f>SUM(C146:H146)</f>
        <v>0.17605857233843106</v>
      </c>
    </row>
    <row r="147" spans="1:9" x14ac:dyDescent="0.25">
      <c r="A147" s="127" t="s">
        <v>103</v>
      </c>
      <c r="B147" s="118"/>
      <c r="C147" s="86" t="s">
        <v>17</v>
      </c>
      <c r="D147" s="86">
        <f t="shared" si="38"/>
        <v>0.28050581612627767</v>
      </c>
      <c r="E147" s="86">
        <f t="shared" si="38"/>
        <v>6.028348169835087E-2</v>
      </c>
      <c r="F147" s="86">
        <f t="shared" si="38"/>
        <v>2.080971152605875</v>
      </c>
      <c r="G147" s="86">
        <f t="shared" si="38"/>
        <v>5.7257278937116567E-2</v>
      </c>
      <c r="H147" s="86">
        <f t="shared" si="38"/>
        <v>4.1671538999999994E-2</v>
      </c>
      <c r="I147" s="87">
        <f t="shared" ref="I147:I148" si="39">SUM(C147:H147)</f>
        <v>2.5206892683676201</v>
      </c>
    </row>
    <row r="148" spans="1:9" x14ac:dyDescent="0.25">
      <c r="A148" s="127" t="s">
        <v>104</v>
      </c>
      <c r="B148" s="118"/>
      <c r="C148" s="86" t="s">
        <v>17</v>
      </c>
      <c r="D148" s="86">
        <f t="shared" si="38"/>
        <v>9.3439264728604739E-4</v>
      </c>
      <c r="E148" s="86" t="s">
        <v>17</v>
      </c>
      <c r="F148" s="86" t="s">
        <v>17</v>
      </c>
      <c r="G148" s="86" t="s">
        <v>17</v>
      </c>
      <c r="H148" s="86" t="s">
        <v>17</v>
      </c>
      <c r="I148" s="87">
        <f t="shared" si="39"/>
        <v>9.3439264728604739E-4</v>
      </c>
    </row>
    <row r="149" spans="1:9" x14ac:dyDescent="0.25">
      <c r="A149" s="127" t="s">
        <v>18</v>
      </c>
      <c r="B149" s="118"/>
      <c r="C149" s="87">
        <f>SUM(C146:C148)</f>
        <v>2.8626015600000001E-3</v>
      </c>
      <c r="D149" s="87">
        <f>SUM(D146:D148)</f>
        <v>0.41307049529281742</v>
      </c>
      <c r="E149" s="87">
        <f t="shared" ref="E149:H149" si="40">SUM(E146:E148)</f>
        <v>0.10184916595752821</v>
      </c>
      <c r="F149" s="87">
        <f t="shared" si="40"/>
        <v>2.080971152605875</v>
      </c>
      <c r="G149" s="87">
        <f t="shared" si="40"/>
        <v>5.7257278937116567E-2</v>
      </c>
      <c r="H149" s="87">
        <f t="shared" si="40"/>
        <v>4.1671538999999994E-2</v>
      </c>
      <c r="I149" s="86"/>
    </row>
    <row r="150" spans="1:9" ht="30" x14ac:dyDescent="0.25">
      <c r="A150" s="135" t="s">
        <v>114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27" t="s">
        <v>90</v>
      </c>
      <c r="B151" s="118"/>
      <c r="C151" s="89">
        <f>C146/1000</f>
        <v>2.8626015600000001E-6</v>
      </c>
      <c r="D151" s="89">
        <f t="shared" ref="D151:H152" si="41">D146/1000</f>
        <v>1.316302865192537E-4</v>
      </c>
      <c r="E151" s="89">
        <f t="shared" si="41"/>
        <v>4.156568425917734E-5</v>
      </c>
      <c r="F151" s="89" t="s">
        <v>17</v>
      </c>
      <c r="G151" s="89" t="s">
        <v>17</v>
      </c>
      <c r="H151" s="89" t="s">
        <v>17</v>
      </c>
      <c r="I151" s="90">
        <f>SUM(C151:H151)</f>
        <v>1.7605857233843103E-4</v>
      </c>
    </row>
    <row r="152" spans="1:9" x14ac:dyDescent="0.25">
      <c r="A152" s="127" t="s">
        <v>91</v>
      </c>
      <c r="B152" s="118"/>
      <c r="C152" s="89" t="s">
        <v>17</v>
      </c>
      <c r="D152" s="89">
        <f t="shared" si="41"/>
        <v>2.8050581612627768E-4</v>
      </c>
      <c r="E152" s="89">
        <f t="shared" si="41"/>
        <v>6.028348169835087E-5</v>
      </c>
      <c r="F152" s="89">
        <f t="shared" si="41"/>
        <v>2.080971152605875E-3</v>
      </c>
      <c r="G152" s="89">
        <f t="shared" si="41"/>
        <v>5.7257278937116566E-5</v>
      </c>
      <c r="H152" s="89">
        <f t="shared" si="41"/>
        <v>4.1671538999999996E-5</v>
      </c>
      <c r="I152" s="90">
        <f t="shared" ref="I152:I153" si="42">SUM(C152:H152)</f>
        <v>2.5206892683676202E-3</v>
      </c>
    </row>
    <row r="153" spans="1:9" x14ac:dyDescent="0.25">
      <c r="A153" s="127" t="s">
        <v>92</v>
      </c>
      <c r="B153" s="118"/>
      <c r="C153" s="89" t="s">
        <v>17</v>
      </c>
      <c r="D153" s="89" t="s">
        <v>17</v>
      </c>
      <c r="E153" s="89" t="s">
        <v>17</v>
      </c>
      <c r="F153" s="89" t="s">
        <v>17</v>
      </c>
      <c r="G153" s="89" t="s">
        <v>17</v>
      </c>
      <c r="H153" s="89" t="s">
        <v>17</v>
      </c>
      <c r="I153" s="90">
        <f t="shared" si="42"/>
        <v>0</v>
      </c>
    </row>
    <row r="154" spans="1:9" x14ac:dyDescent="0.25">
      <c r="A154" s="127" t="s">
        <v>18</v>
      </c>
      <c r="B154" s="118"/>
      <c r="C154" s="90">
        <f>SUM(C151:C153)</f>
        <v>2.8626015600000001E-6</v>
      </c>
      <c r="D154" s="90">
        <f t="shared" ref="D154:H154" si="43">SUM(D151:D153)</f>
        <v>4.1213610264553141E-4</v>
      </c>
      <c r="E154" s="90">
        <f t="shared" si="43"/>
        <v>1.018491659575282E-4</v>
      </c>
      <c r="F154" s="90">
        <f t="shared" si="43"/>
        <v>2.080971152605875E-3</v>
      </c>
      <c r="G154" s="90">
        <f t="shared" si="43"/>
        <v>5.7257278937116566E-5</v>
      </c>
      <c r="H154" s="90">
        <f t="shared" si="43"/>
        <v>4.1671538999999996E-5</v>
      </c>
      <c r="I154" s="89"/>
    </row>
    <row r="157" spans="1:9" ht="30" x14ac:dyDescent="0.25">
      <c r="A157" s="119" t="s">
        <v>120</v>
      </c>
      <c r="B157" s="118"/>
      <c r="C157" s="119" t="s">
        <v>4</v>
      </c>
      <c r="D157" s="119" t="s">
        <v>5</v>
      </c>
      <c r="E157" s="119" t="s">
        <v>6</v>
      </c>
      <c r="F157" s="119" t="s">
        <v>12</v>
      </c>
      <c r="G157" s="119" t="s">
        <v>3</v>
      </c>
      <c r="H157" s="119" t="s">
        <v>9</v>
      </c>
      <c r="I157" s="118" t="s">
        <v>18</v>
      </c>
    </row>
    <row r="158" spans="1:9" x14ac:dyDescent="0.25">
      <c r="A158" s="132" t="s">
        <v>115</v>
      </c>
      <c r="B158" s="118"/>
      <c r="C158" s="86">
        <f>C105</f>
        <v>27.262872000000002</v>
      </c>
      <c r="D158" s="86">
        <f t="shared" ref="D158:H158" si="44">D105</f>
        <v>2124.3463240448154</v>
      </c>
      <c r="E158" s="86">
        <f t="shared" si="44"/>
        <v>140.21929566740801</v>
      </c>
      <c r="F158" s="86">
        <f t="shared" si="44"/>
        <v>1499.5550881424506</v>
      </c>
      <c r="G158" s="86">
        <f t="shared" si="44"/>
        <v>20.312209693251535</v>
      </c>
      <c r="H158" s="86">
        <f t="shared" si="44"/>
        <v>13.073423999999999</v>
      </c>
      <c r="I158" s="87">
        <f>SUM(C158:H158)</f>
        <v>3824.7692135479256</v>
      </c>
    </row>
    <row r="159" spans="1:9" x14ac:dyDescent="0.25">
      <c r="A159" s="133" t="s">
        <v>116</v>
      </c>
      <c r="B159" s="118"/>
      <c r="C159" s="86">
        <f>C116</f>
        <v>2262.8183760000002</v>
      </c>
      <c r="D159" s="86">
        <f t="shared" ref="D159:H159" si="45">D116</f>
        <v>449823.4245546665</v>
      </c>
      <c r="E159" s="86">
        <f t="shared" si="45"/>
        <v>69971.060540176622</v>
      </c>
      <c r="F159" s="86">
        <f t="shared" si="45"/>
        <v>883623.94577641506</v>
      </c>
      <c r="G159" s="86">
        <f t="shared" si="45"/>
        <v>15574.878439987731</v>
      </c>
      <c r="H159" s="86">
        <f t="shared" si="45"/>
        <v>10622.156999999999</v>
      </c>
      <c r="I159" s="87">
        <f t="shared" ref="I159:I162" si="46">SUM(C159:H159)</f>
        <v>1431878.2846872457</v>
      </c>
    </row>
    <row r="160" spans="1:9" x14ac:dyDescent="0.25">
      <c r="A160" s="134" t="s">
        <v>117</v>
      </c>
      <c r="B160" s="118"/>
      <c r="C160" s="86">
        <f>C127</f>
        <v>749.72898000000009</v>
      </c>
      <c r="D160" s="86">
        <f t="shared" ref="D160:H160" si="47">D127</f>
        <v>15136.506639841473</v>
      </c>
      <c r="E160" s="86">
        <f t="shared" si="47"/>
        <v>5819.2167387712761</v>
      </c>
      <c r="F160" s="86">
        <f t="shared" si="47"/>
        <v>10764.80848885444</v>
      </c>
      <c r="G160" s="86">
        <f t="shared" si="47"/>
        <v>50.056250926380372</v>
      </c>
      <c r="H160" s="86">
        <f t="shared" si="47"/>
        <v>16.34178</v>
      </c>
      <c r="I160" s="87">
        <f t="shared" si="46"/>
        <v>32536.658878393566</v>
      </c>
    </row>
    <row r="161" spans="1:9" x14ac:dyDescent="0.25">
      <c r="A161" s="134" t="s">
        <v>118</v>
      </c>
      <c r="B161" s="118"/>
      <c r="C161" s="86">
        <f>C138</f>
        <v>749.72898000000009</v>
      </c>
      <c r="D161" s="86">
        <f t="shared" ref="D161:H161" si="48">D138</f>
        <v>15136.506639841473</v>
      </c>
      <c r="E161" s="86">
        <f t="shared" si="48"/>
        <v>5819.2167387712761</v>
      </c>
      <c r="F161" s="86">
        <f t="shared" si="48"/>
        <v>10764.80848885444</v>
      </c>
      <c r="G161" s="86">
        <f t="shared" si="48"/>
        <v>50.056250926380372</v>
      </c>
      <c r="H161" s="86">
        <f t="shared" si="48"/>
        <v>16.34178</v>
      </c>
      <c r="I161" s="87">
        <f t="shared" si="46"/>
        <v>32536.658878393566</v>
      </c>
    </row>
    <row r="162" spans="1:9" x14ac:dyDescent="0.25">
      <c r="A162" s="135" t="s">
        <v>119</v>
      </c>
      <c r="B162" s="118"/>
      <c r="C162" s="86">
        <f>C149</f>
        <v>2.8626015600000001E-3</v>
      </c>
      <c r="D162" s="86">
        <f t="shared" ref="D162:H162" si="49">D149</f>
        <v>0.41307049529281742</v>
      </c>
      <c r="E162" s="86">
        <f t="shared" si="49"/>
        <v>0.10184916595752821</v>
      </c>
      <c r="F162" s="86">
        <f t="shared" si="49"/>
        <v>2.080971152605875</v>
      </c>
      <c r="G162" s="86">
        <f t="shared" si="49"/>
        <v>5.7257278937116567E-2</v>
      </c>
      <c r="H162" s="86">
        <f t="shared" si="49"/>
        <v>4.1671538999999994E-2</v>
      </c>
      <c r="I162" s="87">
        <f t="shared" si="46"/>
        <v>2.6976822333533375</v>
      </c>
    </row>
    <row r="164" spans="1:9" ht="30" x14ac:dyDescent="0.25">
      <c r="A164" s="119" t="s">
        <v>121</v>
      </c>
      <c r="B164" s="118"/>
      <c r="C164" s="119" t="s">
        <v>4</v>
      </c>
      <c r="D164" s="119" t="s">
        <v>5</v>
      </c>
      <c r="E164" s="119" t="s">
        <v>6</v>
      </c>
      <c r="F164" s="119" t="s">
        <v>12</v>
      </c>
      <c r="G164" s="119" t="s">
        <v>3</v>
      </c>
      <c r="H164" s="119" t="s">
        <v>9</v>
      </c>
      <c r="I164" s="118" t="s">
        <v>18</v>
      </c>
    </row>
    <row r="165" spans="1:9" x14ac:dyDescent="0.25">
      <c r="A165" s="132" t="s">
        <v>122</v>
      </c>
      <c r="B165" s="118"/>
      <c r="C165" s="86">
        <f>C110</f>
        <v>2.7262872E-2</v>
      </c>
      <c r="D165" s="86">
        <f t="shared" ref="D165:H165" si="50">D110</f>
        <v>2.1243463240448155</v>
      </c>
      <c r="E165" s="86">
        <f t="shared" si="50"/>
        <v>0.14021929566740798</v>
      </c>
      <c r="F165" s="86">
        <f t="shared" si="50"/>
        <v>1.4995550881424506</v>
      </c>
      <c r="G165" s="86">
        <f t="shared" si="50"/>
        <v>2.0312209693251537E-2</v>
      </c>
      <c r="H165" s="86">
        <f t="shared" si="50"/>
        <v>1.3073423999999998E-2</v>
      </c>
      <c r="I165" s="87">
        <f>SUM(C165:H165)</f>
        <v>3.8247692135479259</v>
      </c>
    </row>
    <row r="166" spans="1:9" x14ac:dyDescent="0.25">
      <c r="A166" s="133" t="s">
        <v>123</v>
      </c>
      <c r="B166" s="118"/>
      <c r="C166" s="86">
        <f>C121</f>
        <v>2.2628183760000002</v>
      </c>
      <c r="D166" s="86">
        <f t="shared" ref="D166:H166" si="51">D121</f>
        <v>449.82342455466653</v>
      </c>
      <c r="E166" s="86">
        <f t="shared" si="51"/>
        <v>69.971060540176623</v>
      </c>
      <c r="F166" s="86">
        <f t="shared" si="51"/>
        <v>883.62394577641498</v>
      </c>
      <c r="G166" s="86">
        <f t="shared" si="51"/>
        <v>15.574878439987732</v>
      </c>
      <c r="H166" s="86">
        <f t="shared" si="51"/>
        <v>10.622157</v>
      </c>
      <c r="I166" s="87">
        <f t="shared" ref="I166:I169" si="52">SUM(C166:H166)</f>
        <v>1431.8782846872459</v>
      </c>
    </row>
    <row r="167" spans="1:9" x14ac:dyDescent="0.25">
      <c r="A167" s="134" t="s">
        <v>124</v>
      </c>
      <c r="B167" s="118"/>
      <c r="C167" s="86">
        <f>C132</f>
        <v>0.7497289800000001</v>
      </c>
      <c r="D167" s="86">
        <f t="shared" ref="D167:H167" si="53">D132</f>
        <v>15.136506639841473</v>
      </c>
      <c r="E167" s="86">
        <f t="shared" si="53"/>
        <v>5.8192167387712761</v>
      </c>
      <c r="F167" s="86">
        <f t="shared" si="53"/>
        <v>10.76480848885444</v>
      </c>
      <c r="G167" s="86">
        <f t="shared" si="53"/>
        <v>5.0056250926380372E-2</v>
      </c>
      <c r="H167" s="86">
        <f t="shared" si="53"/>
        <v>1.634178E-2</v>
      </c>
      <c r="I167" s="87">
        <f t="shared" si="52"/>
        <v>32.536658878393567</v>
      </c>
    </row>
    <row r="168" spans="1:9" x14ac:dyDescent="0.25">
      <c r="A168" s="134" t="s">
        <v>125</v>
      </c>
      <c r="B168" s="118"/>
      <c r="C168" s="86">
        <f>C143</f>
        <v>0.7497289800000001</v>
      </c>
      <c r="D168" s="86">
        <f t="shared" ref="D168:H168" si="54">D143</f>
        <v>15.136506639841473</v>
      </c>
      <c r="E168" s="86">
        <f t="shared" si="54"/>
        <v>5.8192167387712761</v>
      </c>
      <c r="F168" s="86">
        <f t="shared" si="54"/>
        <v>10.76480848885444</v>
      </c>
      <c r="G168" s="86">
        <f t="shared" si="54"/>
        <v>5.0056250926380372E-2</v>
      </c>
      <c r="H168" s="86">
        <f t="shared" si="54"/>
        <v>1.634178E-2</v>
      </c>
      <c r="I168" s="87">
        <f t="shared" si="52"/>
        <v>32.536658878393567</v>
      </c>
    </row>
    <row r="169" spans="1:9" x14ac:dyDescent="0.25">
      <c r="A169" s="135" t="s">
        <v>126</v>
      </c>
      <c r="B169" s="118"/>
      <c r="C169" s="91">
        <f>C154</f>
        <v>2.8626015600000001E-6</v>
      </c>
      <c r="D169" s="91">
        <f t="shared" ref="D169:H169" si="55">D154</f>
        <v>4.1213610264553141E-4</v>
      </c>
      <c r="E169" s="91">
        <f t="shared" si="55"/>
        <v>1.018491659575282E-4</v>
      </c>
      <c r="F169" s="91">
        <f t="shared" si="55"/>
        <v>2.080971152605875E-3</v>
      </c>
      <c r="G169" s="91">
        <f t="shared" si="55"/>
        <v>5.7257278937116566E-5</v>
      </c>
      <c r="H169" s="91">
        <f t="shared" si="55"/>
        <v>4.1671538999999996E-5</v>
      </c>
      <c r="I169" s="92">
        <f t="shared" si="52"/>
        <v>2.6967478407060514E-3</v>
      </c>
    </row>
  </sheetData>
  <mergeCells count="7">
    <mergeCell ref="A97:A99"/>
    <mergeCell ref="A9:H9"/>
    <mergeCell ref="A83:I83"/>
    <mergeCell ref="A85:A87"/>
    <mergeCell ref="A88:A90"/>
    <mergeCell ref="A91:A93"/>
    <mergeCell ref="A94:A9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zoomScale="90" zoomScaleNormal="90" workbookViewId="0">
      <selection activeCell="A165" activeCellId="39" sqref="A3:I3 A10:I10 A15:D15 A16 A18:E18 A19 A21:H21 A25:H25 A30:H30 A33:H33 A39:H39 A44:H44 A50:H50 J50 A56:B56 A62:H62 A68:I68 A74:D74 A77:I77 A84:H84 A85:B99 A101:I101 A102:B110 C106:I106 A112:I112 A113:B121 C117:I117 A123:I123 A124:B132 C128:I128 A134:I134 A135:B143 C139:I139 A145:I145 A146:B154 C150:I150 A157:I157 A158:B162 A164:I164 A165:B169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153</v>
      </c>
    </row>
    <row r="2" spans="1:9" x14ac:dyDescent="0.2">
      <c r="A2" s="17" t="s">
        <v>54</v>
      </c>
      <c r="B2" s="44">
        <v>10.5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158</v>
      </c>
      <c r="B4" s="45">
        <v>3160</v>
      </c>
      <c r="C4" s="45">
        <v>32</v>
      </c>
      <c r="D4" s="45">
        <v>2570</v>
      </c>
      <c r="E4" s="45">
        <v>379</v>
      </c>
      <c r="F4" s="45">
        <v>88</v>
      </c>
      <c r="G4" s="45">
        <v>57</v>
      </c>
      <c r="H4" s="45">
        <v>25</v>
      </c>
      <c r="I4" s="45">
        <v>9</v>
      </c>
    </row>
    <row r="5" spans="1:9" x14ac:dyDescent="0.25">
      <c r="A5" s="7" t="s">
        <v>11</v>
      </c>
      <c r="B5" s="7">
        <f>B4*365</f>
        <v>1153400</v>
      </c>
      <c r="C5" s="7">
        <f t="shared" ref="C5:I5" si="0">C4*365</f>
        <v>11680</v>
      </c>
      <c r="D5" s="7">
        <f t="shared" si="0"/>
        <v>938050</v>
      </c>
      <c r="E5" s="7">
        <f t="shared" si="0"/>
        <v>138335</v>
      </c>
      <c r="F5" s="7">
        <f t="shared" si="0"/>
        <v>32120</v>
      </c>
      <c r="G5" s="7">
        <f t="shared" si="0"/>
        <v>20805</v>
      </c>
      <c r="H5" s="7">
        <f t="shared" si="0"/>
        <v>9125</v>
      </c>
      <c r="I5" s="7">
        <f t="shared" si="0"/>
        <v>3285</v>
      </c>
    </row>
    <row r="7" spans="1:9" x14ac:dyDescent="0.25">
      <c r="A7" s="12" t="s">
        <v>46</v>
      </c>
      <c r="B7" s="9"/>
      <c r="C7" s="9">
        <v>1</v>
      </c>
      <c r="D7" s="9">
        <f>(1+(B16*$B$19)/100)*(1+(C16*$B$19)/100)*(1+(D16*$B$19)/100)</f>
        <v>1.0735285915000001</v>
      </c>
      <c r="E7" s="9">
        <f>(1+($B$16*$C$19)/100)*(1+($C$16*$C$19)/100)*(1+($D$16*$C$19)/100)</f>
        <v>1.0266046726495002</v>
      </c>
      <c r="F7" s="9">
        <f>(1+($B$16*$D$19)/100)*(1+($C$16*$D$19)/100)*(1+($D$16*$D$19)/100)</f>
        <v>1.0282302663124998</v>
      </c>
      <c r="G7" s="9">
        <f>(1+($B$16*$E$19)/100)*(1+($C$16*$E$19)/100)*(1+($D$16*$E$19)/100)</f>
        <v>1.0877632255804999</v>
      </c>
      <c r="H7" s="9">
        <v>1</v>
      </c>
      <c r="I7" s="9">
        <v>1</v>
      </c>
    </row>
    <row r="9" spans="1:9" x14ac:dyDescent="0.25">
      <c r="A9" s="115" t="s">
        <v>59</v>
      </c>
      <c r="B9" s="115"/>
      <c r="C9" s="115"/>
      <c r="D9" s="115"/>
      <c r="E9" s="115"/>
      <c r="F9" s="115"/>
      <c r="G9" s="115"/>
      <c r="H9" s="115"/>
    </row>
    <row r="10" spans="1:9" ht="45" x14ac:dyDescent="0.25">
      <c r="A10" s="136" t="s">
        <v>57</v>
      </c>
      <c r="B10" s="119" t="s">
        <v>10</v>
      </c>
      <c r="C10" s="120" t="s">
        <v>4</v>
      </c>
      <c r="D10" s="120" t="s">
        <v>5</v>
      </c>
      <c r="E10" s="120" t="s">
        <v>6</v>
      </c>
      <c r="F10" s="120" t="s">
        <v>7</v>
      </c>
      <c r="G10" s="120" t="s">
        <v>8</v>
      </c>
      <c r="H10" s="120" t="s">
        <v>3</v>
      </c>
      <c r="I10" s="120" t="s">
        <v>9</v>
      </c>
    </row>
    <row r="11" spans="1:9" x14ac:dyDescent="0.25">
      <c r="A11" s="9" t="s">
        <v>60</v>
      </c>
      <c r="B11" s="46">
        <f>SUM(C11:I11)</f>
        <v>3366.5384183827491</v>
      </c>
      <c r="C11" s="47">
        <f>C4*C7</f>
        <v>32</v>
      </c>
      <c r="D11" s="47">
        <f t="shared" ref="D11:I11" si="1">D4*D7</f>
        <v>2758.9684801550002</v>
      </c>
      <c r="E11" s="47">
        <f t="shared" si="1"/>
        <v>389.08317093416059</v>
      </c>
      <c r="F11" s="47">
        <f t="shared" si="1"/>
        <v>90.484263435499983</v>
      </c>
      <c r="G11" s="47">
        <f t="shared" si="1"/>
        <v>62.002503858088495</v>
      </c>
      <c r="H11" s="47">
        <f t="shared" si="1"/>
        <v>25</v>
      </c>
      <c r="I11" s="47">
        <f t="shared" si="1"/>
        <v>9</v>
      </c>
    </row>
    <row r="12" spans="1:9" x14ac:dyDescent="0.25">
      <c r="A12" s="9" t="s">
        <v>55</v>
      </c>
      <c r="B12" s="46">
        <f>SUM(C12:I12)</f>
        <v>1228786.5227097035</v>
      </c>
      <c r="C12" s="48">
        <f>C5*C7</f>
        <v>11680</v>
      </c>
      <c r="D12" s="48">
        <f t="shared" ref="D12:I12" si="2">D5*D7</f>
        <v>1007023.4952565752</v>
      </c>
      <c r="E12" s="48">
        <f t="shared" si="2"/>
        <v>142015.35739096859</v>
      </c>
      <c r="F12" s="48">
        <f t="shared" si="2"/>
        <v>33026.756153957496</v>
      </c>
      <c r="G12" s="48">
        <f t="shared" si="2"/>
        <v>22630.913908202299</v>
      </c>
      <c r="H12" s="48">
        <f t="shared" si="2"/>
        <v>9125</v>
      </c>
      <c r="I12" s="48">
        <f t="shared" si="2"/>
        <v>3285</v>
      </c>
    </row>
    <row r="15" spans="1:9" x14ac:dyDescent="0.2">
      <c r="A15" s="137" t="s">
        <v>47</v>
      </c>
      <c r="B15" s="138">
        <v>2011</v>
      </c>
      <c r="C15" s="138">
        <v>2012</v>
      </c>
      <c r="D15" s="138">
        <v>2013</v>
      </c>
      <c r="E15" s="4"/>
    </row>
    <row r="16" spans="1:9" x14ac:dyDescent="0.2">
      <c r="A16" s="139" t="s">
        <v>48</v>
      </c>
      <c r="B16" s="45">
        <v>4.5</v>
      </c>
      <c r="C16" s="45">
        <v>2</v>
      </c>
      <c r="D16" s="45">
        <v>1.5</v>
      </c>
      <c r="E16" s="4"/>
    </row>
    <row r="17" spans="1:9" x14ac:dyDescent="0.2">
      <c r="A17" s="53"/>
      <c r="B17" s="53"/>
      <c r="C17" s="4"/>
      <c r="D17" s="4"/>
      <c r="E17" s="4"/>
    </row>
    <row r="18" spans="1:9" x14ac:dyDescent="0.25">
      <c r="A18" s="139" t="s">
        <v>49</v>
      </c>
      <c r="B18" s="140" t="s">
        <v>50</v>
      </c>
      <c r="C18" s="140" t="s">
        <v>51</v>
      </c>
      <c r="D18" s="140" t="s">
        <v>52</v>
      </c>
      <c r="E18" s="140" t="s">
        <v>53</v>
      </c>
    </row>
    <row r="19" spans="1:9" x14ac:dyDescent="0.2">
      <c r="A19" s="139"/>
      <c r="B19" s="45">
        <v>0.9</v>
      </c>
      <c r="C19" s="45">
        <v>0.33</v>
      </c>
      <c r="D19" s="45">
        <v>0.35</v>
      </c>
      <c r="E19" s="45">
        <v>1.07</v>
      </c>
    </row>
    <row r="21" spans="1:9" ht="30" x14ac:dyDescent="0.25">
      <c r="A21" s="118" t="s">
        <v>58</v>
      </c>
      <c r="B21" s="119" t="s">
        <v>10</v>
      </c>
      <c r="C21" s="119" t="s">
        <v>4</v>
      </c>
      <c r="D21" s="119" t="s">
        <v>5</v>
      </c>
      <c r="E21" s="119" t="s">
        <v>6</v>
      </c>
      <c r="F21" s="119" t="s">
        <v>13</v>
      </c>
      <c r="G21" s="119" t="s">
        <v>3</v>
      </c>
      <c r="H21" s="119" t="s">
        <v>9</v>
      </c>
      <c r="I21" s="13"/>
    </row>
    <row r="22" spans="1:9" x14ac:dyDescent="0.25">
      <c r="A22" s="9" t="s">
        <v>38</v>
      </c>
      <c r="B22" s="20">
        <f>B11</f>
        <v>3366.5384183827491</v>
      </c>
      <c r="C22" s="20">
        <f>C11</f>
        <v>32</v>
      </c>
      <c r="D22" s="20">
        <f>D11</f>
        <v>2758.9684801550002</v>
      </c>
      <c r="E22" s="20">
        <f>E11</f>
        <v>389.08317093416059</v>
      </c>
      <c r="F22" s="20">
        <f>F11+G11</f>
        <v>152.48676729358849</v>
      </c>
      <c r="G22" s="20">
        <f>H11</f>
        <v>25</v>
      </c>
      <c r="H22" s="20">
        <f>I11</f>
        <v>9</v>
      </c>
      <c r="I22" s="14"/>
    </row>
    <row r="23" spans="1:9" x14ac:dyDescent="0.25">
      <c r="A23" s="9" t="s">
        <v>11</v>
      </c>
      <c r="B23" s="21">
        <f>B22*365</f>
        <v>1228786.5227097035</v>
      </c>
      <c r="C23" s="21">
        <f t="shared" ref="C23:E23" si="3">C22*365</f>
        <v>11680</v>
      </c>
      <c r="D23" s="21">
        <f t="shared" si="3"/>
        <v>1007023.4952565751</v>
      </c>
      <c r="E23" s="21">
        <f t="shared" si="3"/>
        <v>142015.35739096862</v>
      </c>
      <c r="F23" s="20">
        <f>F22*365</f>
        <v>55657.670062159799</v>
      </c>
      <c r="G23" s="21">
        <f t="shared" ref="G23:H23" si="4">G22*365</f>
        <v>9125</v>
      </c>
      <c r="H23" s="21">
        <f t="shared" si="4"/>
        <v>3285</v>
      </c>
      <c r="I23" s="15"/>
    </row>
    <row r="24" spans="1:9" ht="25.5" customHeight="1" x14ac:dyDescent="0.2"/>
    <row r="25" spans="1:9" ht="30" x14ac:dyDescent="0.25">
      <c r="A25" s="118" t="s">
        <v>42</v>
      </c>
      <c r="B25" s="121"/>
      <c r="C25" s="119" t="s">
        <v>4</v>
      </c>
      <c r="D25" s="119" t="s">
        <v>5</v>
      </c>
      <c r="E25" s="119" t="s">
        <v>6</v>
      </c>
      <c r="F25" s="119" t="s">
        <v>12</v>
      </c>
      <c r="G25" s="119" t="s">
        <v>3</v>
      </c>
      <c r="H25" s="119" t="s">
        <v>9</v>
      </c>
    </row>
    <row r="26" spans="1:9" x14ac:dyDescent="0.25">
      <c r="A26" s="1" t="s">
        <v>14</v>
      </c>
      <c r="B26" s="1"/>
      <c r="C26" s="40">
        <v>3.5</v>
      </c>
      <c r="D26" s="40">
        <v>6.5</v>
      </c>
      <c r="E26" s="40">
        <v>9</v>
      </c>
      <c r="F26" s="40">
        <v>30</v>
      </c>
      <c r="G26" s="40">
        <v>25</v>
      </c>
      <c r="H26" s="40">
        <v>30</v>
      </c>
    </row>
    <row r="27" spans="1:9" x14ac:dyDescent="0.25">
      <c r="A27" s="1" t="s">
        <v>15</v>
      </c>
      <c r="B27" s="1"/>
      <c r="C27" s="40">
        <f>C26/100</f>
        <v>3.5000000000000003E-2</v>
      </c>
      <c r="D27" s="40">
        <f t="shared" ref="D27:H27" si="5">D26/100</f>
        <v>6.5000000000000002E-2</v>
      </c>
      <c r="E27" s="40">
        <f t="shared" si="5"/>
        <v>0.09</v>
      </c>
      <c r="F27" s="40">
        <f t="shared" si="5"/>
        <v>0.3</v>
      </c>
      <c r="G27" s="40">
        <f t="shared" si="5"/>
        <v>0.25</v>
      </c>
      <c r="H27" s="40">
        <f t="shared" si="5"/>
        <v>0.3</v>
      </c>
    </row>
    <row r="28" spans="1:9" x14ac:dyDescent="0.25">
      <c r="A28" s="41" t="s">
        <v>37</v>
      </c>
      <c r="B28" s="41"/>
      <c r="C28" s="42">
        <f>C27*$B$2</f>
        <v>0.36750000000000005</v>
      </c>
      <c r="D28" s="42">
        <f t="shared" ref="D28:H28" si="6">D27*$B$2</f>
        <v>0.6825</v>
      </c>
      <c r="E28" s="42">
        <f t="shared" si="6"/>
        <v>0.94499999999999995</v>
      </c>
      <c r="F28" s="42">
        <f t="shared" si="6"/>
        <v>3.15</v>
      </c>
      <c r="G28" s="42">
        <f t="shared" si="6"/>
        <v>2.625</v>
      </c>
      <c r="H28" s="42">
        <f t="shared" si="6"/>
        <v>3.15</v>
      </c>
    </row>
    <row r="30" spans="1:9" ht="30" x14ac:dyDescent="0.25">
      <c r="A30" s="118" t="s">
        <v>43</v>
      </c>
      <c r="B30" s="121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9" x14ac:dyDescent="0.2">
      <c r="A31" s="1"/>
      <c r="B31" s="1"/>
      <c r="C31" s="40">
        <f t="shared" ref="C31:H31" si="7">C23*C28</f>
        <v>4292.4000000000005</v>
      </c>
      <c r="D31" s="40">
        <f t="shared" si="7"/>
        <v>687293.53551261243</v>
      </c>
      <c r="E31" s="40">
        <f t="shared" si="7"/>
        <v>134204.51273446533</v>
      </c>
      <c r="F31" s="40">
        <f t="shared" si="7"/>
        <v>175321.66069580335</v>
      </c>
      <c r="G31" s="40">
        <f t="shared" si="7"/>
        <v>23953.125</v>
      </c>
      <c r="H31" s="40">
        <f t="shared" si="7"/>
        <v>10347.75</v>
      </c>
    </row>
    <row r="32" spans="1:9" x14ac:dyDescent="0.2">
      <c r="B32" s="6"/>
      <c r="C32" s="6"/>
      <c r="D32" s="6"/>
      <c r="E32" s="6"/>
      <c r="F32" s="6"/>
      <c r="G32" s="6"/>
      <c r="H32" s="6"/>
    </row>
    <row r="33" spans="1:8" ht="30" x14ac:dyDescent="0.25">
      <c r="A33" s="122" t="s">
        <v>39</v>
      </c>
      <c r="B33" s="122"/>
      <c r="C33" s="123" t="s">
        <v>4</v>
      </c>
      <c r="D33" s="123" t="s">
        <v>5</v>
      </c>
      <c r="E33" s="123" t="s">
        <v>6</v>
      </c>
      <c r="F33" s="123" t="s">
        <v>12</v>
      </c>
      <c r="G33" s="123" t="s">
        <v>3</v>
      </c>
      <c r="H33" s="123" t="s">
        <v>9</v>
      </c>
    </row>
    <row r="34" spans="1:8" x14ac:dyDescent="0.2">
      <c r="A34" s="22" t="s">
        <v>0</v>
      </c>
      <c r="B34" s="22"/>
      <c r="C34" s="23">
        <v>1</v>
      </c>
      <c r="D34" s="22">
        <v>10937607</v>
      </c>
      <c r="E34" s="22"/>
      <c r="F34" s="22">
        <f>678122+1630</f>
        <v>679752</v>
      </c>
      <c r="G34" s="24">
        <v>934</v>
      </c>
      <c r="H34" s="22" t="s">
        <v>17</v>
      </c>
    </row>
    <row r="35" spans="1:8" x14ac:dyDescent="0.25">
      <c r="A35" s="22" t="s">
        <v>1</v>
      </c>
      <c r="B35" s="22"/>
      <c r="C35" s="22" t="s">
        <v>17</v>
      </c>
      <c r="D35" s="22">
        <v>5259881</v>
      </c>
      <c r="E35" s="22"/>
      <c r="F35" s="22">
        <f>2027944+273099</f>
        <v>2301043</v>
      </c>
      <c r="G35" s="22">
        <v>31355</v>
      </c>
      <c r="H35" s="23">
        <v>1</v>
      </c>
    </row>
    <row r="36" spans="1:8" x14ac:dyDescent="0.2">
      <c r="A36" s="22" t="s">
        <v>16</v>
      </c>
      <c r="B36" s="22"/>
      <c r="C36" s="22" t="s">
        <v>17</v>
      </c>
      <c r="D36" s="22">
        <v>2846868</v>
      </c>
      <c r="E36" s="22"/>
      <c r="F36" s="22">
        <f>182812+1819</f>
        <v>184631</v>
      </c>
      <c r="G36" s="22">
        <v>311</v>
      </c>
      <c r="H36" s="22" t="s">
        <v>17</v>
      </c>
    </row>
    <row r="37" spans="1:8" x14ac:dyDescent="0.2">
      <c r="A37" s="25" t="s">
        <v>18</v>
      </c>
      <c r="B37" s="26"/>
      <c r="C37" s="26"/>
      <c r="D37" s="26">
        <f>SUM(D34:D36)</f>
        <v>19044356</v>
      </c>
      <c r="E37" s="26"/>
      <c r="F37" s="26">
        <f>SUM(F34:F36)</f>
        <v>3165426</v>
      </c>
      <c r="G37" s="27">
        <f>SUM(G34:G36)</f>
        <v>32600</v>
      </c>
      <c r="H37" s="26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ht="45" x14ac:dyDescent="0.25">
      <c r="A39" s="124" t="s">
        <v>40</v>
      </c>
      <c r="B39" s="122"/>
      <c r="C39" s="123" t="s">
        <v>4</v>
      </c>
      <c r="D39" s="123" t="s">
        <v>5</v>
      </c>
      <c r="E39" s="123" t="s">
        <v>6</v>
      </c>
      <c r="F39" s="123" t="s">
        <v>12</v>
      </c>
      <c r="G39" s="123" t="s">
        <v>3</v>
      </c>
      <c r="H39" s="123" t="s">
        <v>9</v>
      </c>
    </row>
    <row r="40" spans="1:8" x14ac:dyDescent="0.2">
      <c r="A40" s="22" t="s">
        <v>0</v>
      </c>
      <c r="B40" s="22"/>
      <c r="C40" s="28">
        <v>1</v>
      </c>
      <c r="D40" s="28">
        <f>D34/$D$37</f>
        <v>0.57432275473111294</v>
      </c>
      <c r="E40" s="28">
        <f>F34/$F$37</f>
        <v>0.21474266022961838</v>
      </c>
      <c r="F40" s="28">
        <f>F34/$F$37</f>
        <v>0.21474266022961838</v>
      </c>
      <c r="G40" s="28">
        <f>G34/$G$37</f>
        <v>2.8650306748466258E-2</v>
      </c>
      <c r="H40" s="22" t="s">
        <v>17</v>
      </c>
    </row>
    <row r="41" spans="1:8" x14ac:dyDescent="0.25">
      <c r="A41" s="22" t="s">
        <v>1</v>
      </c>
      <c r="B41" s="22"/>
      <c r="C41" s="28" t="s">
        <v>17</v>
      </c>
      <c r="D41" s="28">
        <f>D35/$D$37</f>
        <v>0.27619106679165206</v>
      </c>
      <c r="E41" s="28">
        <f>F35/$F$37</f>
        <v>0.72692996140171973</v>
      </c>
      <c r="F41" s="28">
        <f>F35/$F$37</f>
        <v>0.72692996140171973</v>
      </c>
      <c r="G41" s="28">
        <f>G35/$G$37</f>
        <v>0.9618098159509203</v>
      </c>
      <c r="H41" s="28">
        <v>1</v>
      </c>
    </row>
    <row r="42" spans="1:8" x14ac:dyDescent="0.2">
      <c r="A42" s="22" t="s">
        <v>16</v>
      </c>
      <c r="B42" s="22"/>
      <c r="C42" s="28" t="s">
        <v>17</v>
      </c>
      <c r="D42" s="28">
        <f>D36/$D$37</f>
        <v>0.14948617847723494</v>
      </c>
      <c r="E42" s="28">
        <f>F36/$F$37</f>
        <v>5.8327378368661913E-2</v>
      </c>
      <c r="F42" s="28">
        <f>F36/$F$37</f>
        <v>5.8327378368661913E-2</v>
      </c>
      <c r="G42" s="28">
        <f>G36/$G$37</f>
        <v>9.5398773006134963E-3</v>
      </c>
      <c r="H42" s="28" t="s">
        <v>17</v>
      </c>
    </row>
    <row r="44" spans="1:8" ht="30" x14ac:dyDescent="0.25">
      <c r="A44" s="119" t="s">
        <v>44</v>
      </c>
      <c r="B44" s="118"/>
      <c r="C44" s="119" t="s">
        <v>4</v>
      </c>
      <c r="D44" s="119" t="s">
        <v>5</v>
      </c>
      <c r="E44" s="119" t="s">
        <v>6</v>
      </c>
      <c r="F44" s="119" t="s">
        <v>12</v>
      </c>
      <c r="G44" s="119" t="s">
        <v>3</v>
      </c>
      <c r="H44" s="119" t="s">
        <v>9</v>
      </c>
    </row>
    <row r="45" spans="1:8" x14ac:dyDescent="0.2">
      <c r="A45" s="19" t="s">
        <v>18</v>
      </c>
      <c r="B45" s="10"/>
      <c r="C45" s="29">
        <f t="shared" ref="C45:H45" si="8">C31</f>
        <v>4292.4000000000005</v>
      </c>
      <c r="D45" s="29">
        <f t="shared" si="8"/>
        <v>687293.53551261243</v>
      </c>
      <c r="E45" s="29">
        <f t="shared" si="8"/>
        <v>134204.51273446533</v>
      </c>
      <c r="F45" s="29">
        <f t="shared" si="8"/>
        <v>175321.66069580335</v>
      </c>
      <c r="G45" s="29">
        <f t="shared" si="8"/>
        <v>23953.125</v>
      </c>
      <c r="H45" s="29">
        <f t="shared" si="8"/>
        <v>10347.75</v>
      </c>
    </row>
    <row r="46" spans="1:8" x14ac:dyDescent="0.2">
      <c r="A46" s="30" t="s">
        <v>19</v>
      </c>
      <c r="B46" s="31"/>
      <c r="C46" s="32">
        <f>C45</f>
        <v>4292.4000000000005</v>
      </c>
      <c r="D46" s="32">
        <f>$D$45*D40</f>
        <v>394728.31662448955</v>
      </c>
      <c r="E46" s="32">
        <f>$E$45*E40</f>
        <v>28819.434079418781</v>
      </c>
      <c r="F46" s="32">
        <f>$F$45*F40</f>
        <v>37649.039813691335</v>
      </c>
      <c r="G46" s="32">
        <f>$G$45*G40</f>
        <v>686.26437883435585</v>
      </c>
      <c r="H46" s="33" t="s">
        <v>17</v>
      </c>
    </row>
    <row r="47" spans="1:8" x14ac:dyDescent="0.25">
      <c r="A47" s="30" t="s">
        <v>20</v>
      </c>
      <c r="B47" s="31"/>
      <c r="C47" s="32" t="s">
        <v>17</v>
      </c>
      <c r="D47" s="32">
        <f>$D$45*D41</f>
        <v>189824.33477223464</v>
      </c>
      <c r="E47" s="32">
        <f>$E$45*E41</f>
        <v>97557.281262001488</v>
      </c>
      <c r="F47" s="32">
        <f>$F$45*F41</f>
        <v>127446.56804248573</v>
      </c>
      <c r="G47" s="32">
        <f>$G$45*G41</f>
        <v>23038.350747699387</v>
      </c>
      <c r="H47" s="32">
        <f>H45</f>
        <v>10347.75</v>
      </c>
    </row>
    <row r="48" spans="1:8" x14ac:dyDescent="0.2">
      <c r="A48" s="30" t="s">
        <v>21</v>
      </c>
      <c r="B48" s="31"/>
      <c r="C48" s="32" t="s">
        <v>17</v>
      </c>
      <c r="D48" s="32">
        <f>$D$45*D42</f>
        <v>102740.8841158882</v>
      </c>
      <c r="E48" s="32">
        <f>$E$45*E42</f>
        <v>7827.7973930450653</v>
      </c>
      <c r="F48" s="32">
        <f>$F$45*F42</f>
        <v>10226.052839626283</v>
      </c>
      <c r="G48" s="32">
        <f>$G$45*G42</f>
        <v>228.50987346625766</v>
      </c>
      <c r="H48" s="32" t="s">
        <v>17</v>
      </c>
    </row>
    <row r="49" spans="1:10" x14ac:dyDescent="0.2">
      <c r="A49" s="37"/>
      <c r="B49" s="38"/>
      <c r="C49" s="39"/>
      <c r="D49" s="39"/>
      <c r="E49" s="39"/>
      <c r="F49" s="39"/>
      <c r="G49" s="39"/>
      <c r="H49" s="39"/>
    </row>
    <row r="50" spans="1:10" ht="30" x14ac:dyDescent="0.25">
      <c r="A50" s="119" t="s">
        <v>89</v>
      </c>
      <c r="B50" s="118"/>
      <c r="C50" s="119" t="s">
        <v>4</v>
      </c>
      <c r="D50" s="119" t="s">
        <v>5</v>
      </c>
      <c r="E50" s="119" t="s">
        <v>6</v>
      </c>
      <c r="F50" s="119" t="s">
        <v>12</v>
      </c>
      <c r="G50" s="119" t="s">
        <v>3</v>
      </c>
      <c r="H50" s="119" t="s">
        <v>9</v>
      </c>
      <c r="J50" s="119" t="s">
        <v>94</v>
      </c>
    </row>
    <row r="51" spans="1:10" x14ac:dyDescent="0.2">
      <c r="A51" s="19" t="s">
        <v>18</v>
      </c>
      <c r="B51" s="10"/>
      <c r="C51" s="29">
        <f t="shared" ref="C51" si="9">C37</f>
        <v>0</v>
      </c>
      <c r="D51" s="29">
        <f>SUM(D52:D54)</f>
        <v>495340.41990544449</v>
      </c>
      <c r="E51" s="29">
        <f t="shared" ref="E51:H51" si="10">SUM(E52:E54)</f>
        <v>104973.97376426707</v>
      </c>
      <c r="F51" s="29">
        <f t="shared" si="10"/>
        <v>137135.56299409425</v>
      </c>
      <c r="G51" s="29">
        <f t="shared" si="10"/>
        <v>19508.953297546013</v>
      </c>
      <c r="H51" s="29">
        <f t="shared" si="10"/>
        <v>8485.1549999999988</v>
      </c>
      <c r="J51" s="43" t="s">
        <v>93</v>
      </c>
    </row>
    <row r="52" spans="1:10" x14ac:dyDescent="0.2">
      <c r="A52" s="30" t="s">
        <v>90</v>
      </c>
      <c r="B52" s="31"/>
      <c r="C52" s="32">
        <f>C46*$J$52</f>
        <v>3090.5280000000002</v>
      </c>
      <c r="D52" s="32">
        <f t="shared" ref="D52:G52" si="11">D46*$J$52</f>
        <v>284204.38796963246</v>
      </c>
      <c r="E52" s="32">
        <f t="shared" si="11"/>
        <v>20749.992537181522</v>
      </c>
      <c r="F52" s="32">
        <f t="shared" si="11"/>
        <v>27107.308665857759</v>
      </c>
      <c r="G52" s="32">
        <f t="shared" si="11"/>
        <v>494.11035276073619</v>
      </c>
      <c r="H52" s="32" t="s">
        <v>17</v>
      </c>
      <c r="J52" s="7">
        <v>0.72</v>
      </c>
    </row>
    <row r="53" spans="1:10" x14ac:dyDescent="0.25">
      <c r="A53" s="30" t="s">
        <v>91</v>
      </c>
      <c r="B53" s="31"/>
      <c r="C53" s="32" t="s">
        <v>17</v>
      </c>
      <c r="D53" s="32">
        <f t="shared" ref="D53:H53" si="12">D47*$J$53</f>
        <v>155655.9545132324</v>
      </c>
      <c r="E53" s="32">
        <f t="shared" si="12"/>
        <v>79996.970634841215</v>
      </c>
      <c r="F53" s="32">
        <f t="shared" si="12"/>
        <v>104506.1857948383</v>
      </c>
      <c r="G53" s="32">
        <f t="shared" si="12"/>
        <v>18891.447613113498</v>
      </c>
      <c r="H53" s="32">
        <f t="shared" si="12"/>
        <v>8485.1549999999988</v>
      </c>
      <c r="J53" s="7">
        <v>0.82</v>
      </c>
    </row>
    <row r="54" spans="1:10" x14ac:dyDescent="0.2">
      <c r="A54" s="30" t="s">
        <v>92</v>
      </c>
      <c r="B54" s="31"/>
      <c r="C54" s="32" t="s">
        <v>17</v>
      </c>
      <c r="D54" s="32">
        <f>D48*$J$54</f>
        <v>55480.077422579634</v>
      </c>
      <c r="E54" s="32">
        <f t="shared" ref="E54:G54" si="13">E48*$J$54</f>
        <v>4227.0105922443354</v>
      </c>
      <c r="F54" s="32">
        <f t="shared" si="13"/>
        <v>5522.0685333981937</v>
      </c>
      <c r="G54" s="32">
        <f t="shared" si="13"/>
        <v>123.39533167177915</v>
      </c>
      <c r="H54" s="32" t="s">
        <v>17</v>
      </c>
      <c r="J54" s="7">
        <v>0.54</v>
      </c>
    </row>
    <row r="55" spans="1:10" x14ac:dyDescent="0.2">
      <c r="A55" s="37"/>
      <c r="B55" s="38"/>
      <c r="C55" s="39"/>
      <c r="D55" s="39"/>
      <c r="E55" s="39"/>
      <c r="F55" s="39"/>
      <c r="G55" s="39"/>
      <c r="H55" s="39"/>
    </row>
    <row r="56" spans="1:10" x14ac:dyDescent="0.25">
      <c r="A56" s="125" t="s">
        <v>45</v>
      </c>
      <c r="B56" s="125"/>
    </row>
    <row r="57" spans="1:10" x14ac:dyDescent="0.2">
      <c r="A57" s="2" t="s">
        <v>22</v>
      </c>
      <c r="B57" s="9" t="s">
        <v>41</v>
      </c>
    </row>
    <row r="58" spans="1:10" x14ac:dyDescent="0.2">
      <c r="A58" s="2" t="s">
        <v>2</v>
      </c>
      <c r="B58" s="9">
        <v>9.1999999999999993</v>
      </c>
    </row>
    <row r="59" spans="1:10" x14ac:dyDescent="0.25">
      <c r="A59" s="2" t="s">
        <v>1</v>
      </c>
      <c r="B59" s="9">
        <v>10</v>
      </c>
    </row>
    <row r="60" spans="1:10" x14ac:dyDescent="0.2">
      <c r="A60" s="2" t="s">
        <v>16</v>
      </c>
      <c r="B60" s="7">
        <v>6.95</v>
      </c>
      <c r="C60" s="5"/>
    </row>
    <row r="62" spans="1:10" ht="30" x14ac:dyDescent="0.25">
      <c r="A62" s="118" t="s">
        <v>23</v>
      </c>
      <c r="B62" s="118"/>
      <c r="C62" s="119" t="s">
        <v>4</v>
      </c>
      <c r="D62" s="119" t="s">
        <v>5</v>
      </c>
      <c r="E62" s="119" t="s">
        <v>6</v>
      </c>
      <c r="F62" s="119" t="s">
        <v>12</v>
      </c>
      <c r="G62" s="119" t="s">
        <v>3</v>
      </c>
      <c r="H62" s="119" t="s">
        <v>9</v>
      </c>
    </row>
    <row r="63" spans="1:10" x14ac:dyDescent="0.2">
      <c r="A63" s="30" t="s">
        <v>24</v>
      </c>
      <c r="B63" s="31"/>
      <c r="C63" s="32">
        <f>C46*$B$58</f>
        <v>39490.080000000002</v>
      </c>
      <c r="D63" s="32">
        <f>D46*$B$58</f>
        <v>3631500.5129453037</v>
      </c>
      <c r="E63" s="32">
        <f>E46*$B$58</f>
        <v>265138.79353065277</v>
      </c>
      <c r="F63" s="32">
        <f>F46*$B$58</f>
        <v>346371.16628596024</v>
      </c>
      <c r="G63" s="32">
        <f>G46*$B$58</f>
        <v>6313.6322852760732</v>
      </c>
      <c r="H63" s="33" t="s">
        <v>17</v>
      </c>
    </row>
    <row r="64" spans="1:10" x14ac:dyDescent="0.25">
      <c r="A64" s="30" t="s">
        <v>25</v>
      </c>
      <c r="B64" s="31"/>
      <c r="C64" s="32" t="s">
        <v>17</v>
      </c>
      <c r="D64" s="32">
        <f>D47*$B$59</f>
        <v>1898243.3477223464</v>
      </c>
      <c r="E64" s="32">
        <f>E47*$B$59</f>
        <v>975572.81262001488</v>
      </c>
      <c r="F64" s="32">
        <f>F47*$B$59</f>
        <v>1274465.6804248572</v>
      </c>
      <c r="G64" s="32">
        <f>G47*$B$59</f>
        <v>230383.50747699387</v>
      </c>
      <c r="H64" s="32">
        <f>H47*$B$59</f>
        <v>103477.5</v>
      </c>
    </row>
    <row r="65" spans="1:9" x14ac:dyDescent="0.2">
      <c r="A65" s="30" t="s">
        <v>26</v>
      </c>
      <c r="B65" s="31"/>
      <c r="C65" s="32" t="s">
        <v>17</v>
      </c>
      <c r="D65" s="32">
        <f>D48*$B$60</f>
        <v>714049.14460542297</v>
      </c>
      <c r="E65" s="32">
        <f>E48*$B$60</f>
        <v>54403.191881663202</v>
      </c>
      <c r="F65" s="32">
        <f>F48*$B$60</f>
        <v>71071.067235402676</v>
      </c>
      <c r="G65" s="32">
        <f>G48*$B$60</f>
        <v>1588.1436205904909</v>
      </c>
      <c r="H65" s="32" t="s">
        <v>17</v>
      </c>
    </row>
    <row r="66" spans="1:9" x14ac:dyDescent="0.2">
      <c r="A66" s="34"/>
      <c r="B66" s="19" t="s">
        <v>18</v>
      </c>
      <c r="C66" s="29">
        <f>SUM(C63:C65)</f>
        <v>39490.080000000002</v>
      </c>
      <c r="D66" s="29">
        <f>SUM(D63:D65)</f>
        <v>6243793.005273073</v>
      </c>
      <c r="E66" s="29">
        <f>SUM(E63:E65)</f>
        <v>1295114.7980323308</v>
      </c>
      <c r="F66" s="29">
        <f>SUM(F63:F65)</f>
        <v>1691907.9139462202</v>
      </c>
      <c r="G66" s="29">
        <f>SUM(G63:G65)</f>
        <v>238285.28338286045</v>
      </c>
      <c r="H66" s="29">
        <f>SUM(H64:H65)</f>
        <v>103477.5</v>
      </c>
    </row>
    <row r="68" spans="1:9" ht="30" x14ac:dyDescent="0.25">
      <c r="A68" s="118" t="s">
        <v>30</v>
      </c>
      <c r="B68" s="118"/>
      <c r="C68" s="119" t="s">
        <v>4</v>
      </c>
      <c r="D68" s="119" t="s">
        <v>5</v>
      </c>
      <c r="E68" s="119" t="s">
        <v>6</v>
      </c>
      <c r="F68" s="119" t="s">
        <v>12</v>
      </c>
      <c r="G68" s="119" t="s">
        <v>3</v>
      </c>
      <c r="H68" s="119" t="s">
        <v>9</v>
      </c>
      <c r="I68" s="126" t="s">
        <v>18</v>
      </c>
    </row>
    <row r="69" spans="1:9" x14ac:dyDescent="0.25">
      <c r="A69" s="36" t="s">
        <v>27</v>
      </c>
      <c r="B69" s="36"/>
      <c r="C69" s="49">
        <f>C63/1000</f>
        <v>39.490079999999999</v>
      </c>
      <c r="D69" s="49">
        <f>D63/1000</f>
        <v>3631.5005129453039</v>
      </c>
      <c r="E69" s="49">
        <f>E63/1000</f>
        <v>265.13879353065278</v>
      </c>
      <c r="F69" s="49">
        <f>F63/1000</f>
        <v>346.37116628596021</v>
      </c>
      <c r="G69" s="49">
        <f>G63/1000</f>
        <v>6.3136322852760731</v>
      </c>
      <c r="H69" s="50"/>
      <c r="I69" s="63">
        <f>SUM(C69:H69)</f>
        <v>4288.814185047193</v>
      </c>
    </row>
    <row r="70" spans="1:9" x14ac:dyDescent="0.25">
      <c r="A70" s="36" t="s">
        <v>28</v>
      </c>
      <c r="B70" s="36"/>
      <c r="C70" s="49" t="s">
        <v>17</v>
      </c>
      <c r="D70" s="49">
        <f>D64/1000</f>
        <v>1898.2433477223465</v>
      </c>
      <c r="E70" s="49">
        <f>E64/1000</f>
        <v>975.57281262001493</v>
      </c>
      <c r="F70" s="49">
        <f>F64/1000</f>
        <v>1274.4656804248573</v>
      </c>
      <c r="G70" s="49">
        <f>G64/1000</f>
        <v>230.38350747699386</v>
      </c>
      <c r="H70" s="49">
        <f>H64/1000</f>
        <v>103.47750000000001</v>
      </c>
      <c r="I70" s="63">
        <f t="shared" ref="I70:I71" si="14">SUM(C70:H70)</f>
        <v>4482.1428482442125</v>
      </c>
    </row>
    <row r="71" spans="1:9" x14ac:dyDescent="0.25">
      <c r="A71" s="36" t="s">
        <v>29</v>
      </c>
      <c r="B71" s="36"/>
      <c r="C71" s="49" t="s">
        <v>17</v>
      </c>
      <c r="D71" s="49">
        <f t="shared" ref="D71:G72" si="15">D65/1000</f>
        <v>714.04914460542295</v>
      </c>
      <c r="E71" s="49">
        <f t="shared" si="15"/>
        <v>54.403191881663204</v>
      </c>
      <c r="F71" s="49">
        <f t="shared" si="15"/>
        <v>71.07106723540268</v>
      </c>
      <c r="G71" s="49">
        <f t="shared" si="15"/>
        <v>1.5881436205904909</v>
      </c>
      <c r="H71" s="49" t="s">
        <v>17</v>
      </c>
      <c r="I71" s="63">
        <f t="shared" si="14"/>
        <v>841.11154734307934</v>
      </c>
    </row>
    <row r="72" spans="1:9" x14ac:dyDescent="0.25">
      <c r="A72" s="51"/>
      <c r="B72" s="35" t="s">
        <v>18</v>
      </c>
      <c r="C72" s="49">
        <f>C66/1000</f>
        <v>39.490079999999999</v>
      </c>
      <c r="D72" s="49">
        <f t="shared" si="15"/>
        <v>6243.7930052730726</v>
      </c>
      <c r="E72" s="49">
        <f t="shared" si="15"/>
        <v>1295.1147980323308</v>
      </c>
      <c r="F72" s="49">
        <f t="shared" si="15"/>
        <v>1691.9079139462201</v>
      </c>
      <c r="G72" s="49">
        <f t="shared" si="15"/>
        <v>238.28528338286046</v>
      </c>
      <c r="H72" s="49">
        <f>H66/1000</f>
        <v>103.47750000000001</v>
      </c>
      <c r="I72" s="61"/>
    </row>
    <row r="73" spans="1:9" x14ac:dyDescent="0.25">
      <c r="I73" s="61"/>
    </row>
    <row r="74" spans="1:9" x14ac:dyDescent="0.25">
      <c r="A74" s="125" t="s">
        <v>31</v>
      </c>
      <c r="B74" s="127" t="s">
        <v>32</v>
      </c>
      <c r="C74" s="127" t="s">
        <v>1</v>
      </c>
      <c r="D74" s="127" t="s">
        <v>16</v>
      </c>
      <c r="I74" s="61"/>
    </row>
    <row r="75" spans="1:9" x14ac:dyDescent="0.25">
      <c r="A75" s="1"/>
      <c r="B75" s="9">
        <v>0.249</v>
      </c>
      <c r="C75" s="9">
        <v>0.26700000000000002</v>
      </c>
      <c r="D75" s="9">
        <v>0.22700000000000001</v>
      </c>
      <c r="I75" s="61"/>
    </row>
    <row r="76" spans="1:9" x14ac:dyDescent="0.25">
      <c r="I76" s="6"/>
    </row>
    <row r="77" spans="1:9" ht="30" x14ac:dyDescent="0.25">
      <c r="A77" s="118" t="s">
        <v>101</v>
      </c>
      <c r="B77" s="118"/>
      <c r="C77" s="119" t="s">
        <v>4</v>
      </c>
      <c r="D77" s="119" t="s">
        <v>5</v>
      </c>
      <c r="E77" s="119" t="s">
        <v>6</v>
      </c>
      <c r="F77" s="119" t="s">
        <v>12</v>
      </c>
      <c r="G77" s="119" t="s">
        <v>3</v>
      </c>
      <c r="H77" s="119" t="s">
        <v>9</v>
      </c>
      <c r="I77" s="126" t="s">
        <v>18</v>
      </c>
    </row>
    <row r="78" spans="1:9" x14ac:dyDescent="0.25">
      <c r="A78" s="43" t="s">
        <v>33</v>
      </c>
      <c r="B78" s="43"/>
      <c r="C78" s="52">
        <f>C69*$B$75</f>
        <v>9.8330299199999995</v>
      </c>
      <c r="D78" s="52">
        <f>D69*$B$75</f>
        <v>904.24362772338065</v>
      </c>
      <c r="E78" s="52">
        <f>E69*$B$75</f>
        <v>66.019559589132541</v>
      </c>
      <c r="F78" s="52">
        <f>F69*$B$75</f>
        <v>86.246420405204091</v>
      </c>
      <c r="G78" s="52">
        <f>G69*$B$75</f>
        <v>1.5720944390337421</v>
      </c>
      <c r="H78" s="52" t="s">
        <v>17</v>
      </c>
      <c r="I78" s="62">
        <f>SUM(C78:H78)</f>
        <v>1067.9147320767509</v>
      </c>
    </row>
    <row r="79" spans="1:9" x14ac:dyDescent="0.25">
      <c r="A79" s="43" t="s">
        <v>34</v>
      </c>
      <c r="B79" s="43"/>
      <c r="C79" s="52" t="s">
        <v>17</v>
      </c>
      <c r="D79" s="52">
        <f>D70*$C$75</f>
        <v>506.83097384186652</v>
      </c>
      <c r="E79" s="52">
        <f>E70*$C$75</f>
        <v>260.47794096954402</v>
      </c>
      <c r="F79" s="52">
        <f>F70*$C$75</f>
        <v>340.28233667343693</v>
      </c>
      <c r="G79" s="52">
        <f>G70*$C$75</f>
        <v>61.512396496357361</v>
      </c>
      <c r="H79" s="52">
        <f>H70*$C$75</f>
        <v>27.628492500000004</v>
      </c>
      <c r="I79" s="62">
        <f t="shared" ref="I79:I80" si="16">SUM(C79:H79)</f>
        <v>1196.7321404812046</v>
      </c>
    </row>
    <row r="80" spans="1:9" x14ac:dyDescent="0.25">
      <c r="A80" s="43" t="s">
        <v>35</v>
      </c>
      <c r="B80" s="43"/>
      <c r="C80" s="52" t="s">
        <v>17</v>
      </c>
      <c r="D80" s="52">
        <f>D71*$D$75</f>
        <v>162.08915582543102</v>
      </c>
      <c r="E80" s="52">
        <f>E71*$D$75</f>
        <v>12.349524557137547</v>
      </c>
      <c r="F80" s="52">
        <f>F71*$D$75</f>
        <v>16.133132262436408</v>
      </c>
      <c r="G80" s="52">
        <f>G71*$D$75</f>
        <v>0.36050860187404143</v>
      </c>
      <c r="H80" s="52" t="s">
        <v>17</v>
      </c>
      <c r="I80" s="62">
        <f t="shared" si="16"/>
        <v>190.93232124687904</v>
      </c>
    </row>
    <row r="81" spans="1:9" x14ac:dyDescent="0.25">
      <c r="A81" s="16"/>
      <c r="B81" s="12" t="s">
        <v>18</v>
      </c>
      <c r="C81" s="52">
        <f>SUM(C78:C80)</f>
        <v>9.8330299199999995</v>
      </c>
      <c r="D81" s="52">
        <f>SUM(D78:D80)</f>
        <v>1573.1637573906783</v>
      </c>
      <c r="E81" s="52">
        <f>SUM(E78:E80)</f>
        <v>338.84702511581412</v>
      </c>
      <c r="F81" s="52">
        <f>SUM(F78:F80)</f>
        <v>442.66188934107743</v>
      </c>
      <c r="G81" s="52">
        <f>SUM(G78:G80)</f>
        <v>63.44499953726514</v>
      </c>
      <c r="H81" s="52"/>
      <c r="I81" s="61"/>
    </row>
    <row r="82" spans="1:9" x14ac:dyDescent="0.25">
      <c r="I82" s="61"/>
    </row>
    <row r="83" spans="1:9" ht="29.25" customHeight="1" x14ac:dyDescent="0.25">
      <c r="A83" s="116" t="s">
        <v>127</v>
      </c>
      <c r="B83" s="116"/>
      <c r="C83" s="116"/>
      <c r="D83" s="116"/>
      <c r="E83" s="116"/>
      <c r="F83" s="116"/>
      <c r="G83" s="116"/>
      <c r="H83" s="116"/>
      <c r="I83" s="116"/>
    </row>
    <row r="84" spans="1:9" ht="30" x14ac:dyDescent="0.25">
      <c r="A84" s="118" t="s">
        <v>100</v>
      </c>
      <c r="B84" s="118"/>
      <c r="C84" s="119" t="s">
        <v>4</v>
      </c>
      <c r="D84" s="119" t="s">
        <v>5</v>
      </c>
      <c r="E84" s="119" t="s">
        <v>6</v>
      </c>
      <c r="F84" s="119" t="s">
        <v>12</v>
      </c>
      <c r="G84" s="119" t="s">
        <v>3</v>
      </c>
      <c r="H84" s="119" t="s">
        <v>9</v>
      </c>
      <c r="I84" s="80"/>
    </row>
    <row r="85" spans="1:9" x14ac:dyDescent="0.25">
      <c r="A85" s="128" t="s">
        <v>95</v>
      </c>
      <c r="B85" s="127" t="s">
        <v>0</v>
      </c>
      <c r="C85" s="84">
        <v>0.08</v>
      </c>
      <c r="D85" s="84">
        <v>0.08</v>
      </c>
      <c r="E85" s="84">
        <v>0.08</v>
      </c>
      <c r="F85" s="84">
        <v>0.08</v>
      </c>
      <c r="G85" s="84">
        <v>0.08</v>
      </c>
      <c r="H85" s="84" t="s">
        <v>17</v>
      </c>
      <c r="I85" s="81"/>
    </row>
    <row r="86" spans="1:9" x14ac:dyDescent="0.25">
      <c r="A86" s="128"/>
      <c r="B86" s="127" t="s">
        <v>1</v>
      </c>
      <c r="C86" s="84" t="s">
        <v>17</v>
      </c>
      <c r="D86" s="84">
        <v>1.6E-2</v>
      </c>
      <c r="E86" s="84">
        <v>1.6E-2</v>
      </c>
      <c r="F86" s="84">
        <v>1.6E-2</v>
      </c>
      <c r="G86" s="84">
        <v>1.6E-2</v>
      </c>
      <c r="H86" s="84">
        <v>1.6E-2</v>
      </c>
      <c r="I86" s="82"/>
    </row>
    <row r="87" spans="1:9" x14ac:dyDescent="0.25">
      <c r="A87" s="128"/>
      <c r="B87" s="127" t="s">
        <v>16</v>
      </c>
      <c r="C87" s="84" t="s">
        <v>17</v>
      </c>
      <c r="D87" s="84" t="s">
        <v>17</v>
      </c>
      <c r="E87" s="84" t="s">
        <v>17</v>
      </c>
      <c r="F87" s="84" t="s">
        <v>17</v>
      </c>
      <c r="G87" s="84" t="s">
        <v>17</v>
      </c>
      <c r="H87" s="84" t="s">
        <v>17</v>
      </c>
      <c r="I87" s="82"/>
    </row>
    <row r="88" spans="1:9" x14ac:dyDescent="0.25">
      <c r="A88" s="129" t="s">
        <v>96</v>
      </c>
      <c r="B88" s="127" t="s">
        <v>0</v>
      </c>
      <c r="C88" s="85">
        <v>6.64</v>
      </c>
      <c r="D88" s="85">
        <v>8.73</v>
      </c>
      <c r="E88" s="85">
        <v>13.22</v>
      </c>
      <c r="F88" s="85">
        <v>33.369999999999997</v>
      </c>
      <c r="G88" s="85">
        <v>33.369999999999997</v>
      </c>
      <c r="H88" s="85" t="s">
        <v>17</v>
      </c>
      <c r="I88" s="61"/>
    </row>
    <row r="89" spans="1:9" x14ac:dyDescent="0.25">
      <c r="A89" s="129"/>
      <c r="B89" s="127" t="s">
        <v>1</v>
      </c>
      <c r="C89" s="85" t="s">
        <v>17</v>
      </c>
      <c r="D89" s="85">
        <v>12.96</v>
      </c>
      <c r="E89" s="85">
        <v>14.91</v>
      </c>
      <c r="F89" s="85">
        <v>13</v>
      </c>
      <c r="G89" s="85">
        <v>13</v>
      </c>
      <c r="H89" s="85">
        <v>13</v>
      </c>
      <c r="I89" s="61"/>
    </row>
    <row r="90" spans="1:9" x14ac:dyDescent="0.25">
      <c r="A90" s="129"/>
      <c r="B90" s="127" t="s">
        <v>16</v>
      </c>
      <c r="C90" s="85" t="s">
        <v>17</v>
      </c>
      <c r="D90" s="85">
        <v>15.2</v>
      </c>
      <c r="E90" s="85" t="s">
        <v>17</v>
      </c>
      <c r="F90" s="85" t="s">
        <v>17</v>
      </c>
      <c r="G90" s="85" t="s">
        <v>17</v>
      </c>
      <c r="H90" s="85" t="s">
        <v>17</v>
      </c>
      <c r="I90" s="61"/>
    </row>
    <row r="91" spans="1:9" x14ac:dyDescent="0.25">
      <c r="A91" s="130" t="s">
        <v>97</v>
      </c>
      <c r="B91" s="127" t="s">
        <v>0</v>
      </c>
      <c r="C91" s="85">
        <v>2.2000000000000002</v>
      </c>
      <c r="D91" s="85">
        <v>0.03</v>
      </c>
      <c r="E91" s="85">
        <v>0.02</v>
      </c>
      <c r="F91" s="85">
        <v>0.94</v>
      </c>
      <c r="G91" s="85">
        <v>0.94</v>
      </c>
      <c r="H91" s="85" t="s">
        <v>17</v>
      </c>
      <c r="I91" s="61"/>
    </row>
    <row r="92" spans="1:9" x14ac:dyDescent="0.25">
      <c r="A92" s="130"/>
      <c r="B92" s="127" t="s">
        <v>1</v>
      </c>
      <c r="C92" s="85" t="s">
        <v>17</v>
      </c>
      <c r="D92" s="85">
        <v>1.1000000000000001</v>
      </c>
      <c r="E92" s="85">
        <v>1.52</v>
      </c>
      <c r="F92" s="85">
        <v>0.02</v>
      </c>
      <c r="G92" s="85">
        <v>0.02</v>
      </c>
      <c r="H92" s="85">
        <v>0.02</v>
      </c>
      <c r="I92" s="61"/>
    </row>
    <row r="93" spans="1:9" x14ac:dyDescent="0.25">
      <c r="A93" s="130"/>
      <c r="B93" s="127" t="s">
        <v>16</v>
      </c>
      <c r="C93" s="88" t="s">
        <v>17</v>
      </c>
      <c r="D93" s="85" t="s">
        <v>17</v>
      </c>
      <c r="E93" s="85" t="s">
        <v>17</v>
      </c>
      <c r="F93" s="85" t="s">
        <v>17</v>
      </c>
      <c r="G93" s="85" t="s">
        <v>17</v>
      </c>
      <c r="H93" s="85" t="s">
        <v>17</v>
      </c>
      <c r="I93" s="61"/>
    </row>
    <row r="94" spans="1:9" x14ac:dyDescent="0.25">
      <c r="A94" s="130" t="s">
        <v>98</v>
      </c>
      <c r="B94" s="127" t="s">
        <v>0</v>
      </c>
      <c r="C94" s="85">
        <v>2.2000000000000002</v>
      </c>
      <c r="D94" s="85">
        <v>0.03</v>
      </c>
      <c r="E94" s="85">
        <v>0.02</v>
      </c>
      <c r="F94" s="85">
        <v>0.94</v>
      </c>
      <c r="G94" s="85">
        <v>0.94</v>
      </c>
      <c r="H94" s="85" t="s">
        <v>17</v>
      </c>
      <c r="I94" s="61"/>
    </row>
    <row r="95" spans="1:9" x14ac:dyDescent="0.25">
      <c r="A95" s="130"/>
      <c r="B95" s="127" t="s">
        <v>1</v>
      </c>
      <c r="C95" s="85" t="s">
        <v>17</v>
      </c>
      <c r="D95" s="85">
        <v>1.1000000000000001</v>
      </c>
      <c r="E95" s="85">
        <v>1.52</v>
      </c>
      <c r="F95" s="85">
        <v>0.02</v>
      </c>
      <c r="G95" s="85">
        <v>0.02</v>
      </c>
      <c r="H95" s="85">
        <v>0.02</v>
      </c>
      <c r="I95" s="61"/>
    </row>
    <row r="96" spans="1:9" x14ac:dyDescent="0.25">
      <c r="A96" s="130"/>
      <c r="B96" s="127" t="s">
        <v>16</v>
      </c>
      <c r="C96" s="88" t="s">
        <v>17</v>
      </c>
      <c r="D96" s="85" t="s">
        <v>17</v>
      </c>
      <c r="E96" s="85" t="s">
        <v>17</v>
      </c>
      <c r="F96" s="85" t="s">
        <v>17</v>
      </c>
      <c r="G96" s="85" t="s">
        <v>17</v>
      </c>
      <c r="H96" s="85" t="s">
        <v>17</v>
      </c>
      <c r="I96" s="61"/>
    </row>
    <row r="97" spans="1:9" x14ac:dyDescent="0.25">
      <c r="A97" s="131" t="s">
        <v>99</v>
      </c>
      <c r="B97" s="127" t="s">
        <v>0</v>
      </c>
      <c r="C97" s="83">
        <v>8.3999999999999992E-6</v>
      </c>
      <c r="D97" s="83">
        <v>5.4999999999999999E-6</v>
      </c>
      <c r="E97" s="83">
        <v>4.1999999999999998E-5</v>
      </c>
      <c r="F97" s="83" t="s">
        <v>17</v>
      </c>
      <c r="G97" s="83" t="s">
        <v>17</v>
      </c>
      <c r="H97" s="83" t="s">
        <v>17</v>
      </c>
      <c r="I97" s="61"/>
    </row>
    <row r="98" spans="1:9" x14ac:dyDescent="0.25">
      <c r="A98" s="131"/>
      <c r="B98" s="127" t="s">
        <v>1</v>
      </c>
      <c r="C98" s="83" t="s">
        <v>17</v>
      </c>
      <c r="D98" s="83">
        <v>2.1399999999999998E-5</v>
      </c>
      <c r="E98" s="83">
        <v>1.5800000000000001E-5</v>
      </c>
      <c r="F98" s="83">
        <v>5.1E-5</v>
      </c>
      <c r="G98" s="83">
        <v>5.1E-5</v>
      </c>
      <c r="H98" s="83">
        <v>5.1E-5</v>
      </c>
      <c r="I98" s="6"/>
    </row>
    <row r="99" spans="1:9" x14ac:dyDescent="0.25">
      <c r="A99" s="131"/>
      <c r="B99" s="127" t="s">
        <v>16</v>
      </c>
      <c r="C99" s="83" t="s">
        <v>17</v>
      </c>
      <c r="D99" s="83">
        <v>1.9999999999999999E-7</v>
      </c>
      <c r="E99" s="83" t="s">
        <v>17</v>
      </c>
      <c r="F99" s="83" t="s">
        <v>17</v>
      </c>
      <c r="G99" s="83" t="s">
        <v>17</v>
      </c>
      <c r="H99" s="83" t="s">
        <v>17</v>
      </c>
      <c r="I99" s="6"/>
    </row>
    <row r="101" spans="1:9" ht="30" x14ac:dyDescent="0.25">
      <c r="A101" s="132" t="s">
        <v>105</v>
      </c>
      <c r="B101" s="118"/>
      <c r="C101" s="119" t="s">
        <v>4</v>
      </c>
      <c r="D101" s="119" t="s">
        <v>5</v>
      </c>
      <c r="E101" s="119" t="s">
        <v>6</v>
      </c>
      <c r="F101" s="119" t="s">
        <v>12</v>
      </c>
      <c r="G101" s="119" t="s">
        <v>3</v>
      </c>
      <c r="H101" s="119" t="s">
        <v>9</v>
      </c>
      <c r="I101" s="118" t="s">
        <v>18</v>
      </c>
    </row>
    <row r="102" spans="1:9" x14ac:dyDescent="0.25">
      <c r="A102" s="127" t="s">
        <v>102</v>
      </c>
      <c r="B102" s="118"/>
      <c r="C102" s="86">
        <f>C52*C85</f>
        <v>247.24224000000004</v>
      </c>
      <c r="D102" s="86">
        <f>D52*D85</f>
        <v>22736.351037570596</v>
      </c>
      <c r="E102" s="86">
        <f>E52*E85</f>
        <v>1659.9994029745219</v>
      </c>
      <c r="F102" s="86">
        <f>F52*F85</f>
        <v>2168.5846932686209</v>
      </c>
      <c r="G102" s="86">
        <f>G52*G85</f>
        <v>39.528828220858898</v>
      </c>
      <c r="H102" s="86" t="s">
        <v>17</v>
      </c>
      <c r="I102" s="87">
        <f>SUM(C102:H102)</f>
        <v>26851.706202034598</v>
      </c>
    </row>
    <row r="103" spans="1:9" x14ac:dyDescent="0.25">
      <c r="A103" s="127" t="s">
        <v>103</v>
      </c>
      <c r="B103" s="118"/>
      <c r="C103" s="86" t="s">
        <v>17</v>
      </c>
      <c r="D103" s="86">
        <f>D53*D86</f>
        <v>2490.4952722117182</v>
      </c>
      <c r="E103" s="86">
        <f>E53*E86</f>
        <v>1279.9515301574595</v>
      </c>
      <c r="F103" s="86">
        <f>F53*F86</f>
        <v>1672.0989727174128</v>
      </c>
      <c r="G103" s="86">
        <f>G53*G86</f>
        <v>302.26316180981598</v>
      </c>
      <c r="H103" s="86">
        <f>H53*H86</f>
        <v>135.76247999999998</v>
      </c>
      <c r="I103" s="87">
        <f t="shared" ref="I103:I104" si="17">SUM(C103:H103)</f>
        <v>5880.5714168964068</v>
      </c>
    </row>
    <row r="104" spans="1:9" x14ac:dyDescent="0.25">
      <c r="A104" s="127" t="s">
        <v>104</v>
      </c>
      <c r="B104" s="118"/>
      <c r="C104" s="86" t="s">
        <v>17</v>
      </c>
      <c r="D104" s="86" t="s">
        <v>17</v>
      </c>
      <c r="E104" s="86" t="s">
        <v>17</v>
      </c>
      <c r="F104" s="86" t="s">
        <v>17</v>
      </c>
      <c r="G104" s="86" t="s">
        <v>17</v>
      </c>
      <c r="H104" s="86" t="s">
        <v>17</v>
      </c>
      <c r="I104" s="87">
        <f t="shared" si="17"/>
        <v>0</v>
      </c>
    </row>
    <row r="105" spans="1:9" x14ac:dyDescent="0.25">
      <c r="A105" s="127" t="s">
        <v>18</v>
      </c>
      <c r="B105" s="118"/>
      <c r="C105" s="87">
        <f>SUM(C102:C104)</f>
        <v>247.24224000000004</v>
      </c>
      <c r="D105" s="87">
        <f t="shared" ref="D105:H105" si="18">SUM(D102:D104)</f>
        <v>25226.846309782315</v>
      </c>
      <c r="E105" s="87">
        <f t="shared" si="18"/>
        <v>2939.9509331319814</v>
      </c>
      <c r="F105" s="87">
        <f t="shared" si="18"/>
        <v>3840.6836659860337</v>
      </c>
      <c r="G105" s="87">
        <f t="shared" si="18"/>
        <v>341.79199003067487</v>
      </c>
      <c r="H105" s="87">
        <f t="shared" si="18"/>
        <v>135.76247999999998</v>
      </c>
      <c r="I105" s="86"/>
    </row>
    <row r="106" spans="1:9" ht="30" x14ac:dyDescent="0.25">
      <c r="A106" s="132" t="s">
        <v>106</v>
      </c>
      <c r="B106" s="118"/>
      <c r="C106" s="119" t="s">
        <v>4</v>
      </c>
      <c r="D106" s="119" t="s">
        <v>5</v>
      </c>
      <c r="E106" s="119" t="s">
        <v>6</v>
      </c>
      <c r="F106" s="119" t="s">
        <v>12</v>
      </c>
      <c r="G106" s="119" t="s">
        <v>3</v>
      </c>
      <c r="H106" s="119" t="s">
        <v>9</v>
      </c>
      <c r="I106" s="118" t="s">
        <v>18</v>
      </c>
    </row>
    <row r="107" spans="1:9" x14ac:dyDescent="0.25">
      <c r="A107" s="127" t="s">
        <v>90</v>
      </c>
      <c r="B107" s="118"/>
      <c r="C107" s="86">
        <f>C102/1000</f>
        <v>0.24724224000000003</v>
      </c>
      <c r="D107" s="86">
        <f t="shared" ref="D107:H108" si="19">D102/1000</f>
        <v>22.736351037570596</v>
      </c>
      <c r="E107" s="86">
        <f t="shared" si="19"/>
        <v>1.659999402974522</v>
      </c>
      <c r="F107" s="86">
        <f t="shared" si="19"/>
        <v>2.1685846932686208</v>
      </c>
      <c r="G107" s="86">
        <f t="shared" si="19"/>
        <v>3.9528828220858896E-2</v>
      </c>
      <c r="H107" s="86" t="s">
        <v>17</v>
      </c>
      <c r="I107" s="87">
        <f>SUM(C107:H107)</f>
        <v>26.851706202034595</v>
      </c>
    </row>
    <row r="108" spans="1:9" x14ac:dyDescent="0.25">
      <c r="A108" s="127" t="s">
        <v>91</v>
      </c>
      <c r="B108" s="118"/>
      <c r="C108" s="86" t="s">
        <v>17</v>
      </c>
      <c r="D108" s="86">
        <f t="shared" si="19"/>
        <v>2.4904952722117182</v>
      </c>
      <c r="E108" s="86">
        <f t="shared" si="19"/>
        <v>1.2799515301574595</v>
      </c>
      <c r="F108" s="86">
        <f t="shared" si="19"/>
        <v>1.6720989727174129</v>
      </c>
      <c r="G108" s="86">
        <f t="shared" si="19"/>
        <v>0.30226316180981599</v>
      </c>
      <c r="H108" s="86">
        <f t="shared" si="19"/>
        <v>0.13576247999999999</v>
      </c>
      <c r="I108" s="87">
        <f t="shared" ref="I108:I109" si="20">SUM(C108:H108)</f>
        <v>5.8805714168964078</v>
      </c>
    </row>
    <row r="109" spans="1:9" x14ac:dyDescent="0.25">
      <c r="A109" s="127" t="s">
        <v>92</v>
      </c>
      <c r="B109" s="118"/>
      <c r="C109" s="86" t="s">
        <v>17</v>
      </c>
      <c r="D109" s="86" t="s">
        <v>17</v>
      </c>
      <c r="E109" s="86" t="s">
        <v>17</v>
      </c>
      <c r="F109" s="86" t="s">
        <v>17</v>
      </c>
      <c r="G109" s="86" t="s">
        <v>17</v>
      </c>
      <c r="H109" s="86" t="s">
        <v>17</v>
      </c>
      <c r="I109" s="87">
        <f t="shared" si="20"/>
        <v>0</v>
      </c>
    </row>
    <row r="110" spans="1:9" x14ac:dyDescent="0.25">
      <c r="A110" s="127" t="s">
        <v>18</v>
      </c>
      <c r="B110" s="118"/>
      <c r="C110" s="87">
        <f>SUM(C107:C109)</f>
        <v>0.24724224000000003</v>
      </c>
      <c r="D110" s="87">
        <f t="shared" ref="D110:H110" si="21">SUM(D107:D109)</f>
        <v>25.226846309782314</v>
      </c>
      <c r="E110" s="87">
        <f t="shared" si="21"/>
        <v>2.9399509331319815</v>
      </c>
      <c r="F110" s="87">
        <f t="shared" si="21"/>
        <v>3.8406836659860337</v>
      </c>
      <c r="G110" s="87">
        <f t="shared" si="21"/>
        <v>0.3417919900306749</v>
      </c>
      <c r="H110" s="87">
        <f t="shared" si="21"/>
        <v>0.13576247999999999</v>
      </c>
      <c r="I110" s="86"/>
    </row>
    <row r="112" spans="1:9" ht="30" x14ac:dyDescent="0.25">
      <c r="A112" s="133" t="s">
        <v>107</v>
      </c>
      <c r="B112" s="118"/>
      <c r="C112" s="119" t="s">
        <v>4</v>
      </c>
      <c r="D112" s="119" t="s">
        <v>5</v>
      </c>
      <c r="E112" s="119" t="s">
        <v>6</v>
      </c>
      <c r="F112" s="119" t="s">
        <v>12</v>
      </c>
      <c r="G112" s="119" t="s">
        <v>3</v>
      </c>
      <c r="H112" s="119" t="s">
        <v>9</v>
      </c>
      <c r="I112" s="118" t="s">
        <v>18</v>
      </c>
    </row>
    <row r="113" spans="1:9" x14ac:dyDescent="0.25">
      <c r="A113" s="127" t="s">
        <v>102</v>
      </c>
      <c r="B113" s="118"/>
      <c r="C113" s="86">
        <f>C52*C88</f>
        <v>20521.105920000002</v>
      </c>
      <c r="D113" s="86">
        <f>D52*D88</f>
        <v>2481104.3069748916</v>
      </c>
      <c r="E113" s="86">
        <f>E52*E88</f>
        <v>274314.90134153975</v>
      </c>
      <c r="F113" s="86">
        <f>F52*F88</f>
        <v>904570.89017967333</v>
      </c>
      <c r="G113" s="86">
        <f>G52*G88</f>
        <v>16488.462471625764</v>
      </c>
      <c r="H113" s="86" t="s">
        <v>17</v>
      </c>
      <c r="I113" s="87">
        <f>SUM(C113:H113)</f>
        <v>3696999.6668877304</v>
      </c>
    </row>
    <row r="114" spans="1:9" x14ac:dyDescent="0.25">
      <c r="A114" s="127" t="s">
        <v>103</v>
      </c>
      <c r="B114" s="118"/>
      <c r="C114" s="86" t="s">
        <v>17</v>
      </c>
      <c r="D114" s="86">
        <f>D53*D89</f>
        <v>2017301.1704914919</v>
      </c>
      <c r="E114" s="86">
        <f>E53*E89</f>
        <v>1192754.8321654825</v>
      </c>
      <c r="F114" s="86">
        <f>F53*F89</f>
        <v>1358580.4153328978</v>
      </c>
      <c r="G114" s="86">
        <f>G53*G89</f>
        <v>245588.81897047546</v>
      </c>
      <c r="H114" s="86">
        <f>H53*H89</f>
        <v>110307.01499999998</v>
      </c>
      <c r="I114" s="87">
        <f t="shared" ref="I114:I115" si="22">SUM(C114:H114)</f>
        <v>4924532.2519603474</v>
      </c>
    </row>
    <row r="115" spans="1:9" x14ac:dyDescent="0.25">
      <c r="A115" s="127" t="s">
        <v>104</v>
      </c>
      <c r="B115" s="118"/>
      <c r="C115" s="86" t="s">
        <v>17</v>
      </c>
      <c r="D115" s="86">
        <f>D54*D90</f>
        <v>843297.17682321044</v>
      </c>
      <c r="E115" s="86" t="s">
        <v>17</v>
      </c>
      <c r="F115" s="86" t="s">
        <v>17</v>
      </c>
      <c r="G115" s="86" t="s">
        <v>17</v>
      </c>
      <c r="H115" s="86" t="s">
        <v>17</v>
      </c>
      <c r="I115" s="87">
        <f t="shared" si="22"/>
        <v>843297.17682321044</v>
      </c>
    </row>
    <row r="116" spans="1:9" x14ac:dyDescent="0.25">
      <c r="A116" s="127" t="s">
        <v>18</v>
      </c>
      <c r="B116" s="118"/>
      <c r="C116" s="87">
        <f>SUM(C113:C115)</f>
        <v>20521.105920000002</v>
      </c>
      <c r="D116" s="87">
        <f>SUM(D113:D115)</f>
        <v>5341702.6542895939</v>
      </c>
      <c r="E116" s="87">
        <f t="shared" ref="E116:H116" si="23">SUM(E113:E115)</f>
        <v>1467069.7335070223</v>
      </c>
      <c r="F116" s="87">
        <f t="shared" si="23"/>
        <v>2263151.3055125712</v>
      </c>
      <c r="G116" s="87">
        <f t="shared" si="23"/>
        <v>262077.28144210123</v>
      </c>
      <c r="H116" s="87">
        <f t="shared" si="23"/>
        <v>110307.01499999998</v>
      </c>
      <c r="I116" s="86"/>
    </row>
    <row r="117" spans="1:9" ht="30" x14ac:dyDescent="0.25">
      <c r="A117" s="133" t="s">
        <v>108</v>
      </c>
      <c r="B117" s="118"/>
      <c r="C117" s="119" t="s">
        <v>4</v>
      </c>
      <c r="D117" s="119" t="s">
        <v>5</v>
      </c>
      <c r="E117" s="119" t="s">
        <v>6</v>
      </c>
      <c r="F117" s="119" t="s">
        <v>12</v>
      </c>
      <c r="G117" s="119" t="s">
        <v>3</v>
      </c>
      <c r="H117" s="119" t="s">
        <v>9</v>
      </c>
      <c r="I117" s="118" t="s">
        <v>18</v>
      </c>
    </row>
    <row r="118" spans="1:9" x14ac:dyDescent="0.25">
      <c r="A118" s="127" t="s">
        <v>90</v>
      </c>
      <c r="B118" s="118"/>
      <c r="C118" s="86">
        <f>C113/1000</f>
        <v>20.52110592</v>
      </c>
      <c r="D118" s="86">
        <f t="shared" ref="D118:H120" si="24">D113/1000</f>
        <v>2481.1043069748916</v>
      </c>
      <c r="E118" s="86">
        <f t="shared" si="24"/>
        <v>274.31490134153972</v>
      </c>
      <c r="F118" s="86">
        <f t="shared" si="24"/>
        <v>904.57089017967337</v>
      </c>
      <c r="G118" s="86">
        <f t="shared" si="24"/>
        <v>16.488462471625763</v>
      </c>
      <c r="H118" s="86" t="s">
        <v>17</v>
      </c>
      <c r="I118" s="87">
        <f>SUM(C118:H118)</f>
        <v>3696.9996668877302</v>
      </c>
    </row>
    <row r="119" spans="1:9" x14ac:dyDescent="0.25">
      <c r="A119" s="127" t="s">
        <v>91</v>
      </c>
      <c r="B119" s="118"/>
      <c r="C119" s="86" t="s">
        <v>17</v>
      </c>
      <c r="D119" s="86">
        <f t="shared" si="24"/>
        <v>2017.3011704914918</v>
      </c>
      <c r="E119" s="86">
        <f t="shared" si="24"/>
        <v>1192.7548321654824</v>
      </c>
      <c r="F119" s="86">
        <f t="shared" si="24"/>
        <v>1358.5804153328977</v>
      </c>
      <c r="G119" s="86">
        <f t="shared" si="24"/>
        <v>245.58881897047547</v>
      </c>
      <c r="H119" s="86">
        <f t="shared" si="24"/>
        <v>110.30701499999998</v>
      </c>
      <c r="I119" s="87">
        <f t="shared" ref="I119:I120" si="25">SUM(C119:H119)</f>
        <v>4924.5322519603478</v>
      </c>
    </row>
    <row r="120" spans="1:9" x14ac:dyDescent="0.25">
      <c r="A120" s="127" t="s">
        <v>92</v>
      </c>
      <c r="B120" s="118"/>
      <c r="C120" s="86" t="s">
        <v>17</v>
      </c>
      <c r="D120" s="86">
        <f t="shared" si="24"/>
        <v>843.29717682321041</v>
      </c>
      <c r="E120" s="86" t="s">
        <v>17</v>
      </c>
      <c r="F120" s="86" t="s">
        <v>17</v>
      </c>
      <c r="G120" s="86" t="s">
        <v>17</v>
      </c>
      <c r="H120" s="86" t="s">
        <v>17</v>
      </c>
      <c r="I120" s="87">
        <f t="shared" si="25"/>
        <v>843.29717682321041</v>
      </c>
    </row>
    <row r="121" spans="1:9" x14ac:dyDescent="0.25">
      <c r="A121" s="127" t="s">
        <v>18</v>
      </c>
      <c r="B121" s="118"/>
      <c r="C121" s="87">
        <f>SUM(C118:C120)</f>
        <v>20.52110592</v>
      </c>
      <c r="D121" s="87">
        <f t="shared" ref="D121:H121" si="26">SUM(D118:D120)</f>
        <v>5341.7026542895937</v>
      </c>
      <c r="E121" s="87">
        <f t="shared" si="26"/>
        <v>1467.0697335070222</v>
      </c>
      <c r="F121" s="87">
        <f t="shared" si="26"/>
        <v>2263.1513055125711</v>
      </c>
      <c r="G121" s="87">
        <f t="shared" si="26"/>
        <v>262.07728144210125</v>
      </c>
      <c r="H121" s="87">
        <f t="shared" si="26"/>
        <v>110.30701499999998</v>
      </c>
      <c r="I121" s="86"/>
    </row>
    <row r="123" spans="1:9" ht="30" x14ac:dyDescent="0.25">
      <c r="A123" s="134" t="s">
        <v>109</v>
      </c>
      <c r="B123" s="118"/>
      <c r="C123" s="119" t="s">
        <v>4</v>
      </c>
      <c r="D123" s="119" t="s">
        <v>5</v>
      </c>
      <c r="E123" s="119" t="s">
        <v>6</v>
      </c>
      <c r="F123" s="119" t="s">
        <v>12</v>
      </c>
      <c r="G123" s="119" t="s">
        <v>3</v>
      </c>
      <c r="H123" s="119" t="s">
        <v>9</v>
      </c>
      <c r="I123" s="118" t="s">
        <v>18</v>
      </c>
    </row>
    <row r="124" spans="1:9" x14ac:dyDescent="0.25">
      <c r="A124" s="127" t="s">
        <v>102</v>
      </c>
      <c r="B124" s="118"/>
      <c r="C124" s="86">
        <f>C52*C91</f>
        <v>6799.1616000000013</v>
      </c>
      <c r="D124" s="86">
        <f t="shared" ref="D124:H125" si="27">D52*D91</f>
        <v>8526.1316390889733</v>
      </c>
      <c r="E124" s="86">
        <f t="shared" si="27"/>
        <v>414.99985074363047</v>
      </c>
      <c r="F124" s="86">
        <f t="shared" si="27"/>
        <v>25480.870145906294</v>
      </c>
      <c r="G124" s="86">
        <f t="shared" si="27"/>
        <v>464.46373159509199</v>
      </c>
      <c r="H124" s="86" t="s">
        <v>17</v>
      </c>
      <c r="I124" s="87">
        <f>SUM(C124:H124)</f>
        <v>41685.626967333992</v>
      </c>
    </row>
    <row r="125" spans="1:9" x14ac:dyDescent="0.25">
      <c r="A125" s="127" t="s">
        <v>103</v>
      </c>
      <c r="B125" s="118"/>
      <c r="C125" s="86" t="s">
        <v>17</v>
      </c>
      <c r="D125" s="86">
        <f t="shared" si="27"/>
        <v>171221.54996455566</v>
      </c>
      <c r="E125" s="86">
        <f t="shared" si="27"/>
        <v>121595.39536495865</v>
      </c>
      <c r="F125" s="86">
        <f t="shared" si="27"/>
        <v>2090.123715896766</v>
      </c>
      <c r="G125" s="86">
        <f t="shared" si="27"/>
        <v>377.82895226226998</v>
      </c>
      <c r="H125" s="86">
        <f t="shared" si="27"/>
        <v>169.70309999999998</v>
      </c>
      <c r="I125" s="87">
        <f t="shared" ref="I125:I126" si="28">SUM(C125:H125)</f>
        <v>295454.60109767335</v>
      </c>
    </row>
    <row r="126" spans="1:9" x14ac:dyDescent="0.25">
      <c r="A126" s="127" t="s">
        <v>104</v>
      </c>
      <c r="B126" s="118"/>
      <c r="C126" s="86" t="s">
        <v>17</v>
      </c>
      <c r="D126" s="86" t="s">
        <v>17</v>
      </c>
      <c r="E126" s="86" t="s">
        <v>17</v>
      </c>
      <c r="F126" s="86" t="s">
        <v>17</v>
      </c>
      <c r="G126" s="86" t="s">
        <v>17</v>
      </c>
      <c r="H126" s="86" t="s">
        <v>17</v>
      </c>
      <c r="I126" s="87">
        <f t="shared" si="28"/>
        <v>0</v>
      </c>
    </row>
    <row r="127" spans="1:9" x14ac:dyDescent="0.25">
      <c r="A127" s="127" t="s">
        <v>18</v>
      </c>
      <c r="B127" s="118"/>
      <c r="C127" s="87">
        <f>SUM(C124:C126)</f>
        <v>6799.1616000000013</v>
      </c>
      <c r="D127" s="87">
        <f>SUM(D124:D126)</f>
        <v>179747.68160364463</v>
      </c>
      <c r="E127" s="87">
        <f t="shared" ref="E127:H127" si="29">SUM(E124:E126)</f>
        <v>122010.39521570227</v>
      </c>
      <c r="F127" s="87">
        <f t="shared" si="29"/>
        <v>27570.993861803061</v>
      </c>
      <c r="G127" s="87">
        <f t="shared" si="29"/>
        <v>842.29268385736191</v>
      </c>
      <c r="H127" s="87">
        <f t="shared" si="29"/>
        <v>169.70309999999998</v>
      </c>
      <c r="I127" s="86"/>
    </row>
    <row r="128" spans="1:9" ht="30" x14ac:dyDescent="0.25">
      <c r="A128" s="134" t="s">
        <v>110</v>
      </c>
      <c r="B128" s="118"/>
      <c r="C128" s="119" t="s">
        <v>4</v>
      </c>
      <c r="D128" s="119" t="s">
        <v>5</v>
      </c>
      <c r="E128" s="119" t="s">
        <v>6</v>
      </c>
      <c r="F128" s="119" t="s">
        <v>12</v>
      </c>
      <c r="G128" s="119" t="s">
        <v>3</v>
      </c>
      <c r="H128" s="119" t="s">
        <v>9</v>
      </c>
      <c r="I128" s="118" t="s">
        <v>18</v>
      </c>
    </row>
    <row r="129" spans="1:9" x14ac:dyDescent="0.25">
      <c r="A129" s="127" t="s">
        <v>90</v>
      </c>
      <c r="B129" s="118"/>
      <c r="C129" s="86">
        <f>C124/1000</f>
        <v>6.7991616000000015</v>
      </c>
      <c r="D129" s="86">
        <f t="shared" ref="D129:H130" si="30">D124/1000</f>
        <v>8.5261316390889732</v>
      </c>
      <c r="E129" s="86">
        <f t="shared" si="30"/>
        <v>0.41499985074363049</v>
      </c>
      <c r="F129" s="86">
        <f t="shared" si="30"/>
        <v>25.480870145906295</v>
      </c>
      <c r="G129" s="86">
        <f t="shared" si="30"/>
        <v>0.46446373159509197</v>
      </c>
      <c r="H129" s="86" t="s">
        <v>17</v>
      </c>
      <c r="I129" s="87">
        <f>SUM(C129:H129)</f>
        <v>41.685626967333988</v>
      </c>
    </row>
    <row r="130" spans="1:9" x14ac:dyDescent="0.25">
      <c r="A130" s="127" t="s">
        <v>91</v>
      </c>
      <c r="B130" s="118"/>
      <c r="C130" s="86" t="s">
        <v>17</v>
      </c>
      <c r="D130" s="86">
        <f t="shared" si="30"/>
        <v>171.22154996455566</v>
      </c>
      <c r="E130" s="86">
        <f t="shared" si="30"/>
        <v>121.59539536495865</v>
      </c>
      <c r="F130" s="86">
        <f t="shared" si="30"/>
        <v>2.090123715896766</v>
      </c>
      <c r="G130" s="86">
        <f t="shared" si="30"/>
        <v>0.37782895226226998</v>
      </c>
      <c r="H130" s="86">
        <f t="shared" si="30"/>
        <v>0.16970309999999997</v>
      </c>
      <c r="I130" s="87">
        <f t="shared" ref="I130:I131" si="31">SUM(C130:H130)</f>
        <v>295.45460109767333</v>
      </c>
    </row>
    <row r="131" spans="1:9" x14ac:dyDescent="0.25">
      <c r="A131" s="127" t="s">
        <v>92</v>
      </c>
      <c r="B131" s="118"/>
      <c r="C131" s="86" t="s">
        <v>17</v>
      </c>
      <c r="D131" s="86" t="s">
        <v>17</v>
      </c>
      <c r="E131" s="86" t="s">
        <v>17</v>
      </c>
      <c r="F131" s="86" t="s">
        <v>17</v>
      </c>
      <c r="G131" s="86" t="s">
        <v>17</v>
      </c>
      <c r="H131" s="86" t="s">
        <v>17</v>
      </c>
      <c r="I131" s="87">
        <f t="shared" si="31"/>
        <v>0</v>
      </c>
    </row>
    <row r="132" spans="1:9" x14ac:dyDescent="0.25">
      <c r="A132" s="127" t="s">
        <v>18</v>
      </c>
      <c r="B132" s="118"/>
      <c r="C132" s="87">
        <f>SUM(C129:C131)</f>
        <v>6.7991616000000015</v>
      </c>
      <c r="D132" s="87">
        <f t="shared" ref="D132:H132" si="32">SUM(D129:D131)</f>
        <v>179.74768160364465</v>
      </c>
      <c r="E132" s="87">
        <f t="shared" si="32"/>
        <v>122.01039521570227</v>
      </c>
      <c r="F132" s="87">
        <f t="shared" si="32"/>
        <v>27.570993861803061</v>
      </c>
      <c r="G132" s="87">
        <f t="shared" si="32"/>
        <v>0.84229268385736189</v>
      </c>
      <c r="H132" s="87">
        <f t="shared" si="32"/>
        <v>0.16970309999999997</v>
      </c>
      <c r="I132" s="86"/>
    </row>
    <row r="134" spans="1:9" ht="30" x14ac:dyDescent="0.25">
      <c r="A134" s="134" t="s">
        <v>111</v>
      </c>
      <c r="B134" s="118"/>
      <c r="C134" s="119" t="s">
        <v>4</v>
      </c>
      <c r="D134" s="119" t="s">
        <v>5</v>
      </c>
      <c r="E134" s="119" t="s">
        <v>6</v>
      </c>
      <c r="F134" s="119" t="s">
        <v>12</v>
      </c>
      <c r="G134" s="119" t="s">
        <v>3</v>
      </c>
      <c r="H134" s="119" t="s">
        <v>9</v>
      </c>
      <c r="I134" s="118" t="s">
        <v>18</v>
      </c>
    </row>
    <row r="135" spans="1:9" x14ac:dyDescent="0.25">
      <c r="A135" s="127" t="s">
        <v>102</v>
      </c>
      <c r="B135" s="118"/>
      <c r="C135" s="86">
        <f>C52*C94</f>
        <v>6799.1616000000013</v>
      </c>
      <c r="D135" s="86">
        <f t="shared" ref="D135:G136" si="33">D52*D94</f>
        <v>8526.1316390889733</v>
      </c>
      <c r="E135" s="86">
        <f t="shared" si="33"/>
        <v>414.99985074363047</v>
      </c>
      <c r="F135" s="86">
        <f t="shared" si="33"/>
        <v>25480.870145906294</v>
      </c>
      <c r="G135" s="86">
        <f t="shared" si="33"/>
        <v>464.46373159509199</v>
      </c>
      <c r="H135" s="86" t="s">
        <v>17</v>
      </c>
      <c r="I135" s="87">
        <f>SUM(C135:H135)</f>
        <v>41685.626967333992</v>
      </c>
    </row>
    <row r="136" spans="1:9" x14ac:dyDescent="0.25">
      <c r="A136" s="127" t="s">
        <v>103</v>
      </c>
      <c r="B136" s="118"/>
      <c r="C136" s="86" t="s">
        <v>17</v>
      </c>
      <c r="D136" s="86">
        <f t="shared" si="33"/>
        <v>171221.54996455566</v>
      </c>
      <c r="E136" s="86">
        <f t="shared" si="33"/>
        <v>121595.39536495865</v>
      </c>
      <c r="F136" s="86">
        <f t="shared" si="33"/>
        <v>2090.123715896766</v>
      </c>
      <c r="G136" s="86">
        <f t="shared" si="33"/>
        <v>377.82895226226998</v>
      </c>
      <c r="H136" s="86">
        <f>H53*H95</f>
        <v>169.70309999999998</v>
      </c>
      <c r="I136" s="87">
        <f t="shared" ref="I136:I137" si="34">SUM(C136:H136)</f>
        <v>295454.60109767335</v>
      </c>
    </row>
    <row r="137" spans="1:9" x14ac:dyDescent="0.25">
      <c r="A137" s="127" t="s">
        <v>104</v>
      </c>
      <c r="B137" s="118"/>
      <c r="C137" s="86" t="s">
        <v>17</v>
      </c>
      <c r="D137" s="86" t="s">
        <v>17</v>
      </c>
      <c r="E137" s="86" t="s">
        <v>17</v>
      </c>
      <c r="F137" s="86" t="s">
        <v>17</v>
      </c>
      <c r="G137" s="86" t="s">
        <v>17</v>
      </c>
      <c r="H137" s="86" t="s">
        <v>17</v>
      </c>
      <c r="I137" s="87">
        <f t="shared" si="34"/>
        <v>0</v>
      </c>
    </row>
    <row r="138" spans="1:9" x14ac:dyDescent="0.25">
      <c r="A138" s="127" t="s">
        <v>18</v>
      </c>
      <c r="B138" s="118"/>
      <c r="C138" s="87">
        <f>SUM(C135:C137)</f>
        <v>6799.1616000000013</v>
      </c>
      <c r="D138" s="87">
        <f>SUM(D135:D137)</f>
        <v>179747.68160364463</v>
      </c>
      <c r="E138" s="87">
        <f t="shared" ref="E138:H138" si="35">SUM(E135:E137)</f>
        <v>122010.39521570227</v>
      </c>
      <c r="F138" s="87">
        <f t="shared" si="35"/>
        <v>27570.993861803061</v>
      </c>
      <c r="G138" s="87">
        <f t="shared" si="35"/>
        <v>842.29268385736191</v>
      </c>
      <c r="H138" s="87">
        <f t="shared" si="35"/>
        <v>169.70309999999998</v>
      </c>
      <c r="I138" s="86"/>
    </row>
    <row r="139" spans="1:9" ht="30" x14ac:dyDescent="0.25">
      <c r="A139" s="134" t="s">
        <v>112</v>
      </c>
      <c r="B139" s="118"/>
      <c r="C139" s="119" t="s">
        <v>4</v>
      </c>
      <c r="D139" s="119" t="s">
        <v>5</v>
      </c>
      <c r="E139" s="119" t="s">
        <v>6</v>
      </c>
      <c r="F139" s="119" t="s">
        <v>12</v>
      </c>
      <c r="G139" s="119" t="s">
        <v>3</v>
      </c>
      <c r="H139" s="119" t="s">
        <v>9</v>
      </c>
      <c r="I139" s="118" t="s">
        <v>18</v>
      </c>
    </row>
    <row r="140" spans="1:9" x14ac:dyDescent="0.25">
      <c r="A140" s="127" t="s">
        <v>90</v>
      </c>
      <c r="B140" s="118"/>
      <c r="C140" s="86">
        <f>C135/1000</f>
        <v>6.7991616000000015</v>
      </c>
      <c r="D140" s="86">
        <f t="shared" ref="D140:H141" si="36">D135/1000</f>
        <v>8.5261316390889732</v>
      </c>
      <c r="E140" s="86">
        <f t="shared" si="36"/>
        <v>0.41499985074363049</v>
      </c>
      <c r="F140" s="86">
        <f t="shared" si="36"/>
        <v>25.480870145906295</v>
      </c>
      <c r="G140" s="86">
        <f t="shared" si="36"/>
        <v>0.46446373159509197</v>
      </c>
      <c r="H140" s="86" t="s">
        <v>17</v>
      </c>
      <c r="I140" s="87">
        <f>SUM(C140:H140)</f>
        <v>41.685626967333988</v>
      </c>
    </row>
    <row r="141" spans="1:9" x14ac:dyDescent="0.25">
      <c r="A141" s="127" t="s">
        <v>91</v>
      </c>
      <c r="B141" s="118"/>
      <c r="C141" s="86" t="s">
        <v>17</v>
      </c>
      <c r="D141" s="86">
        <f t="shared" si="36"/>
        <v>171.22154996455566</v>
      </c>
      <c r="E141" s="86">
        <f t="shared" si="36"/>
        <v>121.59539536495865</v>
      </c>
      <c r="F141" s="86">
        <f t="shared" si="36"/>
        <v>2.090123715896766</v>
      </c>
      <c r="G141" s="86">
        <f t="shared" si="36"/>
        <v>0.37782895226226998</v>
      </c>
      <c r="H141" s="86">
        <f t="shared" si="36"/>
        <v>0.16970309999999997</v>
      </c>
      <c r="I141" s="87">
        <f t="shared" ref="I141:I142" si="37">SUM(C141:H141)</f>
        <v>295.45460109767333</v>
      </c>
    </row>
    <row r="142" spans="1:9" x14ac:dyDescent="0.25">
      <c r="A142" s="127" t="s">
        <v>92</v>
      </c>
      <c r="B142" s="118"/>
      <c r="C142" s="86" t="s">
        <v>17</v>
      </c>
      <c r="D142" s="86" t="s">
        <v>17</v>
      </c>
      <c r="E142" s="86" t="s">
        <v>17</v>
      </c>
      <c r="F142" s="86" t="s">
        <v>17</v>
      </c>
      <c r="G142" s="86" t="s">
        <v>17</v>
      </c>
      <c r="H142" s="86" t="s">
        <v>17</v>
      </c>
      <c r="I142" s="87">
        <f t="shared" si="37"/>
        <v>0</v>
      </c>
    </row>
    <row r="143" spans="1:9" x14ac:dyDescent="0.25">
      <c r="A143" s="127" t="s">
        <v>18</v>
      </c>
      <c r="B143" s="118"/>
      <c r="C143" s="87">
        <f>SUM(C140:C142)</f>
        <v>6.7991616000000015</v>
      </c>
      <c r="D143" s="87">
        <f t="shared" ref="D143:H143" si="38">SUM(D140:D142)</f>
        <v>179.74768160364465</v>
      </c>
      <c r="E143" s="87">
        <f t="shared" si="38"/>
        <v>122.01039521570227</v>
      </c>
      <c r="F143" s="87">
        <f t="shared" si="38"/>
        <v>27.570993861803061</v>
      </c>
      <c r="G143" s="87">
        <f t="shared" si="38"/>
        <v>0.84229268385736189</v>
      </c>
      <c r="H143" s="87">
        <f t="shared" si="38"/>
        <v>0.16970309999999997</v>
      </c>
      <c r="I143" s="86"/>
    </row>
    <row r="145" spans="1:9" ht="30" x14ac:dyDescent="0.25">
      <c r="A145" s="135" t="s">
        <v>113</v>
      </c>
      <c r="B145" s="118"/>
      <c r="C145" s="119" t="s">
        <v>4</v>
      </c>
      <c r="D145" s="119" t="s">
        <v>5</v>
      </c>
      <c r="E145" s="119" t="s">
        <v>6</v>
      </c>
      <c r="F145" s="119" t="s">
        <v>12</v>
      </c>
      <c r="G145" s="119" t="s">
        <v>3</v>
      </c>
      <c r="H145" s="119" t="s">
        <v>9</v>
      </c>
      <c r="I145" s="118" t="s">
        <v>18</v>
      </c>
    </row>
    <row r="146" spans="1:9" x14ac:dyDescent="0.25">
      <c r="A146" s="127" t="s">
        <v>102</v>
      </c>
      <c r="B146" s="118"/>
      <c r="C146" s="86">
        <f>C52*C97</f>
        <v>2.59604352E-2</v>
      </c>
      <c r="D146" s="86">
        <f t="shared" ref="D146:H148" si="39">D52*D97</f>
        <v>1.5631241338329784</v>
      </c>
      <c r="E146" s="86">
        <f t="shared" si="39"/>
        <v>0.87149968656162391</v>
      </c>
      <c r="F146" s="86" t="s">
        <v>17</v>
      </c>
      <c r="G146" s="86" t="s">
        <v>17</v>
      </c>
      <c r="H146" s="86" t="s">
        <v>17</v>
      </c>
      <c r="I146" s="87">
        <f>SUM(C146:H146)</f>
        <v>2.4605842555946023</v>
      </c>
    </row>
    <row r="147" spans="1:9" x14ac:dyDescent="0.25">
      <c r="A147" s="127" t="s">
        <v>103</v>
      </c>
      <c r="B147" s="118"/>
      <c r="C147" s="86" t="s">
        <v>17</v>
      </c>
      <c r="D147" s="86">
        <f t="shared" si="39"/>
        <v>3.331037426583173</v>
      </c>
      <c r="E147" s="86">
        <f t="shared" si="39"/>
        <v>1.2639521360304913</v>
      </c>
      <c r="F147" s="86">
        <f t="shared" si="39"/>
        <v>5.3298154755367531</v>
      </c>
      <c r="G147" s="86">
        <f t="shared" si="39"/>
        <v>0.9634638282687884</v>
      </c>
      <c r="H147" s="86">
        <f t="shared" si="39"/>
        <v>0.43274290499999996</v>
      </c>
      <c r="I147" s="87">
        <f t="shared" ref="I147:I148" si="40">SUM(C147:H147)</f>
        <v>11.321011771419204</v>
      </c>
    </row>
    <row r="148" spans="1:9" x14ac:dyDescent="0.25">
      <c r="A148" s="127" t="s">
        <v>104</v>
      </c>
      <c r="B148" s="118"/>
      <c r="C148" s="86" t="s">
        <v>17</v>
      </c>
      <c r="D148" s="86">
        <f t="shared" si="39"/>
        <v>1.1096015484515926E-2</v>
      </c>
      <c r="E148" s="86" t="s">
        <v>17</v>
      </c>
      <c r="F148" s="86" t="s">
        <v>17</v>
      </c>
      <c r="G148" s="86" t="s">
        <v>17</v>
      </c>
      <c r="H148" s="86" t="s">
        <v>17</v>
      </c>
      <c r="I148" s="87">
        <f t="shared" si="40"/>
        <v>1.1096015484515926E-2</v>
      </c>
    </row>
    <row r="149" spans="1:9" x14ac:dyDescent="0.25">
      <c r="A149" s="127" t="s">
        <v>18</v>
      </c>
      <c r="B149" s="118"/>
      <c r="C149" s="87">
        <f>SUM(C146:C148)</f>
        <v>2.59604352E-2</v>
      </c>
      <c r="D149" s="87">
        <f>SUM(D146:D148)</f>
        <v>4.9052575759006674</v>
      </c>
      <c r="E149" s="87">
        <f t="shared" ref="E149:H149" si="41">SUM(E146:E148)</f>
        <v>2.1354518225921151</v>
      </c>
      <c r="F149" s="87">
        <f t="shared" si="41"/>
        <v>5.3298154755367531</v>
      </c>
      <c r="G149" s="87">
        <f t="shared" si="41"/>
        <v>0.9634638282687884</v>
      </c>
      <c r="H149" s="87">
        <f t="shared" si="41"/>
        <v>0.43274290499999996</v>
      </c>
      <c r="I149" s="86"/>
    </row>
    <row r="150" spans="1:9" ht="30" x14ac:dyDescent="0.25">
      <c r="A150" s="135" t="s">
        <v>114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27" t="s">
        <v>90</v>
      </c>
      <c r="B151" s="118"/>
      <c r="C151" s="89">
        <f>C146/1000</f>
        <v>2.5960435199999999E-5</v>
      </c>
      <c r="D151" s="89">
        <f t="shared" ref="D151:H152" si="42">D146/1000</f>
        <v>1.5631241338329785E-3</v>
      </c>
      <c r="E151" s="89">
        <f t="shared" si="42"/>
        <v>8.7149968656162393E-4</v>
      </c>
      <c r="F151" s="89" t="s">
        <v>17</v>
      </c>
      <c r="G151" s="89" t="s">
        <v>17</v>
      </c>
      <c r="H151" s="89" t="s">
        <v>17</v>
      </c>
      <c r="I151" s="90">
        <f>SUM(C151:H151)</f>
        <v>2.4605842555946024E-3</v>
      </c>
    </row>
    <row r="152" spans="1:9" x14ac:dyDescent="0.25">
      <c r="A152" s="127" t="s">
        <v>91</v>
      </c>
      <c r="B152" s="118"/>
      <c r="C152" s="89" t="s">
        <v>17</v>
      </c>
      <c r="D152" s="89">
        <f t="shared" si="42"/>
        <v>3.3310374265831731E-3</v>
      </c>
      <c r="E152" s="89">
        <f t="shared" si="42"/>
        <v>1.2639521360304914E-3</v>
      </c>
      <c r="F152" s="89">
        <f t="shared" si="42"/>
        <v>5.3298154755367531E-3</v>
      </c>
      <c r="G152" s="89">
        <f t="shared" si="42"/>
        <v>9.6346382826878842E-4</v>
      </c>
      <c r="H152" s="89">
        <f t="shared" si="42"/>
        <v>4.3274290499999997E-4</v>
      </c>
      <c r="I152" s="90">
        <f t="shared" ref="I152:I153" si="43">SUM(C152:H152)</f>
        <v>1.1321011771419207E-2</v>
      </c>
    </row>
    <row r="153" spans="1:9" x14ac:dyDescent="0.25">
      <c r="A153" s="127" t="s">
        <v>92</v>
      </c>
      <c r="B153" s="118"/>
      <c r="C153" s="89" t="s">
        <v>17</v>
      </c>
      <c r="D153" s="89" t="s">
        <v>17</v>
      </c>
      <c r="E153" s="89" t="s">
        <v>17</v>
      </c>
      <c r="F153" s="89" t="s">
        <v>17</v>
      </c>
      <c r="G153" s="89" t="s">
        <v>17</v>
      </c>
      <c r="H153" s="89" t="s">
        <v>17</v>
      </c>
      <c r="I153" s="90">
        <f t="shared" si="43"/>
        <v>0</v>
      </c>
    </row>
    <row r="154" spans="1:9" x14ac:dyDescent="0.25">
      <c r="A154" s="127" t="s">
        <v>18</v>
      </c>
      <c r="B154" s="118"/>
      <c r="C154" s="90">
        <f>SUM(C151:C153)</f>
        <v>2.5960435199999999E-5</v>
      </c>
      <c r="D154" s="90">
        <f t="shared" ref="D154:H154" si="44">SUM(D151:D153)</f>
        <v>4.894161560416152E-3</v>
      </c>
      <c r="E154" s="90">
        <f t="shared" si="44"/>
        <v>2.1354518225921151E-3</v>
      </c>
      <c r="F154" s="90">
        <f t="shared" si="44"/>
        <v>5.3298154755367531E-3</v>
      </c>
      <c r="G154" s="90">
        <f t="shared" si="44"/>
        <v>9.6346382826878842E-4</v>
      </c>
      <c r="H154" s="90">
        <f t="shared" si="44"/>
        <v>4.3274290499999997E-4</v>
      </c>
      <c r="I154" s="89"/>
    </row>
    <row r="157" spans="1:9" ht="30" x14ac:dyDescent="0.25">
      <c r="A157" s="119" t="s">
        <v>120</v>
      </c>
      <c r="B157" s="118"/>
      <c r="C157" s="119" t="s">
        <v>4</v>
      </c>
      <c r="D157" s="119" t="s">
        <v>5</v>
      </c>
      <c r="E157" s="119" t="s">
        <v>6</v>
      </c>
      <c r="F157" s="119" t="s">
        <v>12</v>
      </c>
      <c r="G157" s="119" t="s">
        <v>3</v>
      </c>
      <c r="H157" s="119" t="s">
        <v>9</v>
      </c>
      <c r="I157" s="118" t="s">
        <v>18</v>
      </c>
    </row>
    <row r="158" spans="1:9" x14ac:dyDescent="0.25">
      <c r="A158" s="132" t="s">
        <v>115</v>
      </c>
      <c r="B158" s="118"/>
      <c r="C158" s="86">
        <f>C105</f>
        <v>247.24224000000004</v>
      </c>
      <c r="D158" s="86">
        <f t="shared" ref="D158:H158" si="45">D105</f>
        <v>25226.846309782315</v>
      </c>
      <c r="E158" s="86">
        <f t="shared" si="45"/>
        <v>2939.9509331319814</v>
      </c>
      <c r="F158" s="86">
        <f t="shared" si="45"/>
        <v>3840.6836659860337</v>
      </c>
      <c r="G158" s="86">
        <f t="shared" si="45"/>
        <v>341.79199003067487</v>
      </c>
      <c r="H158" s="86">
        <f t="shared" si="45"/>
        <v>135.76247999999998</v>
      </c>
      <c r="I158" s="87">
        <f>SUM(C158:H158)</f>
        <v>32732.277618931006</v>
      </c>
    </row>
    <row r="159" spans="1:9" x14ac:dyDescent="0.25">
      <c r="A159" s="133" t="s">
        <v>116</v>
      </c>
      <c r="B159" s="118"/>
      <c r="C159" s="86">
        <f>C116</f>
        <v>20521.105920000002</v>
      </c>
      <c r="D159" s="86">
        <f t="shared" ref="D159:H159" si="46">D116</f>
        <v>5341702.6542895939</v>
      </c>
      <c r="E159" s="86">
        <f t="shared" si="46"/>
        <v>1467069.7335070223</v>
      </c>
      <c r="F159" s="86">
        <f t="shared" si="46"/>
        <v>2263151.3055125712</v>
      </c>
      <c r="G159" s="86">
        <f t="shared" si="46"/>
        <v>262077.28144210123</v>
      </c>
      <c r="H159" s="86">
        <f t="shared" si="46"/>
        <v>110307.01499999998</v>
      </c>
      <c r="I159" s="87">
        <f t="shared" ref="I159:I162" si="47">SUM(C159:H159)</f>
        <v>9464829.0956712905</v>
      </c>
    </row>
    <row r="160" spans="1:9" x14ac:dyDescent="0.25">
      <c r="A160" s="134" t="s">
        <v>117</v>
      </c>
      <c r="B160" s="118"/>
      <c r="C160" s="86">
        <f>C127</f>
        <v>6799.1616000000013</v>
      </c>
      <c r="D160" s="86">
        <f t="shared" ref="D160:H160" si="48">D127</f>
        <v>179747.68160364463</v>
      </c>
      <c r="E160" s="86">
        <f t="shared" si="48"/>
        <v>122010.39521570227</v>
      </c>
      <c r="F160" s="86">
        <f t="shared" si="48"/>
        <v>27570.993861803061</v>
      </c>
      <c r="G160" s="86">
        <f t="shared" si="48"/>
        <v>842.29268385736191</v>
      </c>
      <c r="H160" s="86">
        <f t="shared" si="48"/>
        <v>169.70309999999998</v>
      </c>
      <c r="I160" s="87">
        <f t="shared" si="47"/>
        <v>337140.22806500731</v>
      </c>
    </row>
    <row r="161" spans="1:9" x14ac:dyDescent="0.25">
      <c r="A161" s="134" t="s">
        <v>118</v>
      </c>
      <c r="B161" s="118"/>
      <c r="C161" s="86">
        <f>C138</f>
        <v>6799.1616000000013</v>
      </c>
      <c r="D161" s="86">
        <f t="shared" ref="D161:H161" si="49">D138</f>
        <v>179747.68160364463</v>
      </c>
      <c r="E161" s="86">
        <f t="shared" si="49"/>
        <v>122010.39521570227</v>
      </c>
      <c r="F161" s="86">
        <f t="shared" si="49"/>
        <v>27570.993861803061</v>
      </c>
      <c r="G161" s="86">
        <f t="shared" si="49"/>
        <v>842.29268385736191</v>
      </c>
      <c r="H161" s="86">
        <f t="shared" si="49"/>
        <v>169.70309999999998</v>
      </c>
      <c r="I161" s="87">
        <f t="shared" si="47"/>
        <v>337140.22806500731</v>
      </c>
    </row>
    <row r="162" spans="1:9" x14ac:dyDescent="0.25">
      <c r="A162" s="135" t="s">
        <v>119</v>
      </c>
      <c r="B162" s="118"/>
      <c r="C162" s="86">
        <f>C149</f>
        <v>2.59604352E-2</v>
      </c>
      <c r="D162" s="86">
        <f t="shared" ref="D162:H162" si="50">D149</f>
        <v>4.9052575759006674</v>
      </c>
      <c r="E162" s="86">
        <f t="shared" si="50"/>
        <v>2.1354518225921151</v>
      </c>
      <c r="F162" s="86">
        <f t="shared" si="50"/>
        <v>5.3298154755367531</v>
      </c>
      <c r="G162" s="86">
        <f t="shared" si="50"/>
        <v>0.9634638282687884</v>
      </c>
      <c r="H162" s="86">
        <f t="shared" si="50"/>
        <v>0.43274290499999996</v>
      </c>
      <c r="I162" s="87">
        <f t="shared" si="47"/>
        <v>13.792692042498324</v>
      </c>
    </row>
    <row r="164" spans="1:9" ht="30" x14ac:dyDescent="0.25">
      <c r="A164" s="119" t="s">
        <v>121</v>
      </c>
      <c r="B164" s="118"/>
      <c r="C164" s="119" t="s">
        <v>4</v>
      </c>
      <c r="D164" s="119" t="s">
        <v>5</v>
      </c>
      <c r="E164" s="119" t="s">
        <v>6</v>
      </c>
      <c r="F164" s="119" t="s">
        <v>12</v>
      </c>
      <c r="G164" s="119" t="s">
        <v>3</v>
      </c>
      <c r="H164" s="119" t="s">
        <v>9</v>
      </c>
      <c r="I164" s="118" t="s">
        <v>18</v>
      </c>
    </row>
    <row r="165" spans="1:9" x14ac:dyDescent="0.25">
      <c r="A165" s="132" t="s">
        <v>122</v>
      </c>
      <c r="B165" s="118"/>
      <c r="C165" s="86">
        <f>C110</f>
        <v>0.24724224000000003</v>
      </c>
      <c r="D165" s="86">
        <f t="shared" ref="D165:H165" si="51">D110</f>
        <v>25.226846309782314</v>
      </c>
      <c r="E165" s="86">
        <f t="shared" si="51"/>
        <v>2.9399509331319815</v>
      </c>
      <c r="F165" s="86">
        <f t="shared" si="51"/>
        <v>3.8406836659860337</v>
      </c>
      <c r="G165" s="86">
        <f t="shared" si="51"/>
        <v>0.3417919900306749</v>
      </c>
      <c r="H165" s="86">
        <f t="shared" si="51"/>
        <v>0.13576247999999999</v>
      </c>
      <c r="I165" s="87">
        <f>SUM(C165:H165)</f>
        <v>32.732277618930993</v>
      </c>
    </row>
    <row r="166" spans="1:9" x14ac:dyDescent="0.25">
      <c r="A166" s="133" t="s">
        <v>123</v>
      </c>
      <c r="B166" s="118"/>
      <c r="C166" s="86">
        <f>C121</f>
        <v>20.52110592</v>
      </c>
      <c r="D166" s="86">
        <f t="shared" ref="D166:H166" si="52">D121</f>
        <v>5341.7026542895937</v>
      </c>
      <c r="E166" s="86">
        <f t="shared" si="52"/>
        <v>1467.0697335070222</v>
      </c>
      <c r="F166" s="86">
        <f t="shared" si="52"/>
        <v>2263.1513055125711</v>
      </c>
      <c r="G166" s="86">
        <f t="shared" si="52"/>
        <v>262.07728144210125</v>
      </c>
      <c r="H166" s="86">
        <f t="shared" si="52"/>
        <v>110.30701499999998</v>
      </c>
      <c r="I166" s="87">
        <f t="shared" ref="I166:I169" si="53">SUM(C166:H166)</f>
        <v>9464.8290956712881</v>
      </c>
    </row>
    <row r="167" spans="1:9" x14ac:dyDescent="0.25">
      <c r="A167" s="134" t="s">
        <v>124</v>
      </c>
      <c r="B167" s="118"/>
      <c r="C167" s="86">
        <f>C132</f>
        <v>6.7991616000000015</v>
      </c>
      <c r="D167" s="86">
        <f t="shared" ref="D167:H167" si="54">D132</f>
        <v>179.74768160364465</v>
      </c>
      <c r="E167" s="86">
        <f t="shared" si="54"/>
        <v>122.01039521570227</v>
      </c>
      <c r="F167" s="86">
        <f t="shared" si="54"/>
        <v>27.570993861803061</v>
      </c>
      <c r="G167" s="86">
        <f t="shared" si="54"/>
        <v>0.84229268385736189</v>
      </c>
      <c r="H167" s="86">
        <f t="shared" si="54"/>
        <v>0.16970309999999997</v>
      </c>
      <c r="I167" s="87">
        <f t="shared" si="53"/>
        <v>337.14022806500731</v>
      </c>
    </row>
    <row r="168" spans="1:9" x14ac:dyDescent="0.25">
      <c r="A168" s="134" t="s">
        <v>125</v>
      </c>
      <c r="B168" s="118"/>
      <c r="C168" s="86">
        <f>C143</f>
        <v>6.7991616000000015</v>
      </c>
      <c r="D168" s="86">
        <f t="shared" ref="D168:H168" si="55">D143</f>
        <v>179.74768160364465</v>
      </c>
      <c r="E168" s="86">
        <f t="shared" si="55"/>
        <v>122.01039521570227</v>
      </c>
      <c r="F168" s="86">
        <f t="shared" si="55"/>
        <v>27.570993861803061</v>
      </c>
      <c r="G168" s="86">
        <f t="shared" si="55"/>
        <v>0.84229268385736189</v>
      </c>
      <c r="H168" s="86">
        <f t="shared" si="55"/>
        <v>0.16970309999999997</v>
      </c>
      <c r="I168" s="87">
        <f t="shared" si="53"/>
        <v>337.14022806500731</v>
      </c>
    </row>
    <row r="169" spans="1:9" x14ac:dyDescent="0.25">
      <c r="A169" s="135" t="s">
        <v>126</v>
      </c>
      <c r="B169" s="118"/>
      <c r="C169" s="91">
        <f>C154</f>
        <v>2.5960435199999999E-5</v>
      </c>
      <c r="D169" s="91">
        <f t="shared" ref="D169:H169" si="56">D154</f>
        <v>4.894161560416152E-3</v>
      </c>
      <c r="E169" s="91">
        <f t="shared" si="56"/>
        <v>2.1354518225921151E-3</v>
      </c>
      <c r="F169" s="91">
        <f t="shared" si="56"/>
        <v>5.3298154755367531E-3</v>
      </c>
      <c r="G169" s="91">
        <f t="shared" si="56"/>
        <v>9.6346382826878842E-4</v>
      </c>
      <c r="H169" s="91">
        <f t="shared" si="56"/>
        <v>4.3274290499999997E-4</v>
      </c>
      <c r="I169" s="92">
        <f t="shared" si="53"/>
        <v>1.378159602701381E-2</v>
      </c>
    </row>
  </sheetData>
  <mergeCells count="7">
    <mergeCell ref="A97:A99"/>
    <mergeCell ref="A9:H9"/>
    <mergeCell ref="A83:I83"/>
    <mergeCell ref="A85:A87"/>
    <mergeCell ref="A88:A90"/>
    <mergeCell ref="A91:A93"/>
    <mergeCell ref="A94:A9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zoomScale="90" zoomScaleNormal="90" workbookViewId="0">
      <selection activeCell="R116" sqref="R116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154</v>
      </c>
    </row>
    <row r="2" spans="1:9" x14ac:dyDescent="0.2">
      <c r="A2" s="17" t="s">
        <v>54</v>
      </c>
      <c r="B2" s="44">
        <v>6.5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160</v>
      </c>
      <c r="B4" s="45">
        <v>3310</v>
      </c>
      <c r="C4" s="45">
        <v>26</v>
      </c>
      <c r="D4" s="45">
        <v>2105</v>
      </c>
      <c r="E4" s="45">
        <v>341</v>
      </c>
      <c r="F4" s="45">
        <v>152</v>
      </c>
      <c r="G4" s="45">
        <v>639</v>
      </c>
      <c r="H4" s="45">
        <v>30</v>
      </c>
      <c r="I4" s="45">
        <v>17</v>
      </c>
    </row>
    <row r="5" spans="1:9" x14ac:dyDescent="0.25">
      <c r="A5" s="7" t="s">
        <v>11</v>
      </c>
      <c r="B5" s="7">
        <f>B4*365</f>
        <v>1208150</v>
      </c>
      <c r="C5" s="7">
        <f t="shared" ref="C5:I5" si="0">C4*365</f>
        <v>9490</v>
      </c>
      <c r="D5" s="7">
        <f t="shared" si="0"/>
        <v>768325</v>
      </c>
      <c r="E5" s="7">
        <f t="shared" si="0"/>
        <v>124465</v>
      </c>
      <c r="F5" s="7">
        <f t="shared" si="0"/>
        <v>55480</v>
      </c>
      <c r="G5" s="7">
        <f t="shared" si="0"/>
        <v>233235</v>
      </c>
      <c r="H5" s="7">
        <f t="shared" si="0"/>
        <v>10950</v>
      </c>
      <c r="I5" s="7">
        <f t="shared" si="0"/>
        <v>6205</v>
      </c>
    </row>
    <row r="7" spans="1:9" x14ac:dyDescent="0.25">
      <c r="A7" s="12" t="s">
        <v>46</v>
      </c>
      <c r="B7" s="9"/>
      <c r="C7" s="9">
        <v>1</v>
      </c>
      <c r="D7" s="9">
        <f>(1+(B16*$B$19)/100)*(1+(C16*$B$19)/100)*(1+(D16*$B$19)/100)</f>
        <v>1.0735285915000001</v>
      </c>
      <c r="E7" s="9">
        <f>(1+($B$16*$C$19)/100)*(1+($C$16*$C$19)/100)*(1+($D$16*$C$19)/100)</f>
        <v>1.0266046726495002</v>
      </c>
      <c r="F7" s="9">
        <f>(1+($B$16*$D$19)/100)*(1+($C$16*$D$19)/100)*(1+($D$16*$D$19)/100)</f>
        <v>1.0282302663124998</v>
      </c>
      <c r="G7" s="9">
        <f>(1+($B$16*$E$19)/100)*(1+($C$16*$E$19)/100)*(1+($D$16*$E$19)/100)</f>
        <v>1.0877632255804999</v>
      </c>
      <c r="H7" s="9">
        <v>1</v>
      </c>
      <c r="I7" s="9">
        <v>1</v>
      </c>
    </row>
    <row r="9" spans="1:9" x14ac:dyDescent="0.25">
      <c r="A9" s="115" t="s">
        <v>59</v>
      </c>
      <c r="B9" s="115"/>
      <c r="C9" s="115"/>
      <c r="D9" s="115"/>
      <c r="E9" s="115"/>
      <c r="F9" s="115"/>
      <c r="G9" s="115"/>
      <c r="H9" s="115"/>
    </row>
    <row r="10" spans="1:9" ht="45" x14ac:dyDescent="0.25">
      <c r="A10" s="136" t="s">
        <v>57</v>
      </c>
      <c r="B10" s="119" t="s">
        <v>10</v>
      </c>
      <c r="C10" s="120" t="s">
        <v>4</v>
      </c>
      <c r="D10" s="120" t="s">
        <v>5</v>
      </c>
      <c r="E10" s="120" t="s">
        <v>6</v>
      </c>
      <c r="F10" s="120" t="s">
        <v>7</v>
      </c>
      <c r="G10" s="120" t="s">
        <v>8</v>
      </c>
      <c r="H10" s="120" t="s">
        <v>3</v>
      </c>
      <c r="I10" s="120" t="s">
        <v>9</v>
      </c>
    </row>
    <row r="11" spans="1:9" x14ac:dyDescent="0.25">
      <c r="A11" s="9" t="s">
        <v>60</v>
      </c>
      <c r="B11" s="46">
        <f>SUM(C11:I11)</f>
        <v>3534.2215801064194</v>
      </c>
      <c r="C11" s="47">
        <f>C4*C7</f>
        <v>26</v>
      </c>
      <c r="D11" s="47">
        <f t="shared" ref="D11:I11" si="1">D4*D7</f>
        <v>2259.7776851075005</v>
      </c>
      <c r="E11" s="47">
        <f t="shared" si="1"/>
        <v>350.07219337347954</v>
      </c>
      <c r="F11" s="47">
        <f t="shared" si="1"/>
        <v>156.29100047949998</v>
      </c>
      <c r="G11" s="47">
        <f t="shared" si="1"/>
        <v>695.08070114593943</v>
      </c>
      <c r="H11" s="47">
        <f t="shared" si="1"/>
        <v>30</v>
      </c>
      <c r="I11" s="47">
        <f t="shared" si="1"/>
        <v>17</v>
      </c>
    </row>
    <row r="12" spans="1:9" x14ac:dyDescent="0.25">
      <c r="A12" s="9" t="s">
        <v>55</v>
      </c>
      <c r="B12" s="46">
        <f>SUM(C12:I12)</f>
        <v>1289990.876738843</v>
      </c>
      <c r="C12" s="48">
        <f>C5*C7</f>
        <v>9490</v>
      </c>
      <c r="D12" s="48">
        <f t="shared" ref="D12:I12" si="2">D5*D7</f>
        <v>824818.85506423761</v>
      </c>
      <c r="E12" s="48">
        <f t="shared" si="2"/>
        <v>127776.35058132003</v>
      </c>
      <c r="F12" s="48">
        <f t="shared" si="2"/>
        <v>57046.215175017489</v>
      </c>
      <c r="G12" s="48">
        <f t="shared" si="2"/>
        <v>253704.45591826789</v>
      </c>
      <c r="H12" s="48">
        <f t="shared" si="2"/>
        <v>10950</v>
      </c>
      <c r="I12" s="48">
        <f t="shared" si="2"/>
        <v>6205</v>
      </c>
    </row>
    <row r="15" spans="1:9" x14ac:dyDescent="0.2">
      <c r="A15" s="137" t="s">
        <v>47</v>
      </c>
      <c r="B15" s="138">
        <v>2011</v>
      </c>
      <c r="C15" s="138">
        <v>2012</v>
      </c>
      <c r="D15" s="138">
        <v>2013</v>
      </c>
      <c r="E15" s="4"/>
    </row>
    <row r="16" spans="1:9" x14ac:dyDescent="0.2">
      <c r="A16" s="139" t="s">
        <v>48</v>
      </c>
      <c r="B16" s="45">
        <v>4.5</v>
      </c>
      <c r="C16" s="45">
        <v>2</v>
      </c>
      <c r="D16" s="45">
        <v>1.5</v>
      </c>
      <c r="E16" s="4"/>
    </row>
    <row r="17" spans="1:9" x14ac:dyDescent="0.2">
      <c r="A17" s="53"/>
      <c r="B17" s="53"/>
      <c r="C17" s="4"/>
      <c r="D17" s="4"/>
      <c r="E17" s="4"/>
    </row>
    <row r="18" spans="1:9" x14ac:dyDescent="0.25">
      <c r="A18" s="139" t="s">
        <v>49</v>
      </c>
      <c r="B18" s="140" t="s">
        <v>50</v>
      </c>
      <c r="C18" s="140" t="s">
        <v>51</v>
      </c>
      <c r="D18" s="140" t="s">
        <v>52</v>
      </c>
      <c r="E18" s="140" t="s">
        <v>53</v>
      </c>
    </row>
    <row r="19" spans="1:9" x14ac:dyDescent="0.2">
      <c r="A19" s="139"/>
      <c r="B19" s="45">
        <v>0.9</v>
      </c>
      <c r="C19" s="45">
        <v>0.33</v>
      </c>
      <c r="D19" s="45">
        <v>0.35</v>
      </c>
      <c r="E19" s="45">
        <v>1.07</v>
      </c>
    </row>
    <row r="21" spans="1:9" ht="30" x14ac:dyDescent="0.25">
      <c r="A21" s="118" t="s">
        <v>58</v>
      </c>
      <c r="B21" s="119" t="s">
        <v>10</v>
      </c>
      <c r="C21" s="119" t="s">
        <v>4</v>
      </c>
      <c r="D21" s="119" t="s">
        <v>5</v>
      </c>
      <c r="E21" s="119" t="s">
        <v>6</v>
      </c>
      <c r="F21" s="119" t="s">
        <v>13</v>
      </c>
      <c r="G21" s="119" t="s">
        <v>3</v>
      </c>
      <c r="H21" s="119" t="s">
        <v>9</v>
      </c>
      <c r="I21" s="13"/>
    </row>
    <row r="22" spans="1:9" x14ac:dyDescent="0.25">
      <c r="A22" s="9" t="s">
        <v>38</v>
      </c>
      <c r="B22" s="20">
        <f>B11</f>
        <v>3534.2215801064194</v>
      </c>
      <c r="C22" s="20">
        <f>C11</f>
        <v>26</v>
      </c>
      <c r="D22" s="20">
        <f>D11</f>
        <v>2259.7776851075005</v>
      </c>
      <c r="E22" s="20">
        <f>E11</f>
        <v>350.07219337347954</v>
      </c>
      <c r="F22" s="20">
        <f>F11+G11</f>
        <v>851.37170162543941</v>
      </c>
      <c r="G22" s="20">
        <f>H11</f>
        <v>30</v>
      </c>
      <c r="H22" s="20">
        <f>I11</f>
        <v>17</v>
      </c>
      <c r="I22" s="14"/>
    </row>
    <row r="23" spans="1:9" x14ac:dyDescent="0.25">
      <c r="A23" s="9" t="s">
        <v>11</v>
      </c>
      <c r="B23" s="21">
        <f>B22*365</f>
        <v>1289990.876738843</v>
      </c>
      <c r="C23" s="21">
        <f t="shared" ref="C23:E23" si="3">C22*365</f>
        <v>9490</v>
      </c>
      <c r="D23" s="21">
        <f t="shared" si="3"/>
        <v>824818.85506423772</v>
      </c>
      <c r="E23" s="21">
        <f t="shared" si="3"/>
        <v>127776.35058132003</v>
      </c>
      <c r="F23" s="20">
        <f>F22*365</f>
        <v>310750.67109328537</v>
      </c>
      <c r="G23" s="21">
        <f t="shared" ref="G23:H23" si="4">G22*365</f>
        <v>10950</v>
      </c>
      <c r="H23" s="21">
        <f t="shared" si="4"/>
        <v>6205</v>
      </c>
      <c r="I23" s="15"/>
    </row>
    <row r="24" spans="1:9" ht="25.5" customHeight="1" x14ac:dyDescent="0.2"/>
    <row r="25" spans="1:9" ht="30" x14ac:dyDescent="0.25">
      <c r="A25" s="118" t="s">
        <v>42</v>
      </c>
      <c r="B25" s="121"/>
      <c r="C25" s="119" t="s">
        <v>4</v>
      </c>
      <c r="D25" s="119" t="s">
        <v>5</v>
      </c>
      <c r="E25" s="119" t="s">
        <v>6</v>
      </c>
      <c r="F25" s="119" t="s">
        <v>12</v>
      </c>
      <c r="G25" s="119" t="s">
        <v>3</v>
      </c>
      <c r="H25" s="119" t="s">
        <v>9</v>
      </c>
    </row>
    <row r="26" spans="1:9" x14ac:dyDescent="0.25">
      <c r="A26" s="1" t="s">
        <v>14</v>
      </c>
      <c r="B26" s="1"/>
      <c r="C26" s="40">
        <v>3.5</v>
      </c>
      <c r="D26" s="40">
        <v>6.5</v>
      </c>
      <c r="E26" s="40">
        <v>9</v>
      </c>
      <c r="F26" s="40">
        <v>30</v>
      </c>
      <c r="G26" s="40">
        <v>25</v>
      </c>
      <c r="H26" s="40">
        <v>30</v>
      </c>
    </row>
    <row r="27" spans="1:9" x14ac:dyDescent="0.25">
      <c r="A27" s="1" t="s">
        <v>15</v>
      </c>
      <c r="B27" s="1"/>
      <c r="C27" s="40">
        <f>C26/100</f>
        <v>3.5000000000000003E-2</v>
      </c>
      <c r="D27" s="40">
        <f t="shared" ref="D27:H27" si="5">D26/100</f>
        <v>6.5000000000000002E-2</v>
      </c>
      <c r="E27" s="40">
        <f t="shared" si="5"/>
        <v>0.09</v>
      </c>
      <c r="F27" s="40">
        <f t="shared" si="5"/>
        <v>0.3</v>
      </c>
      <c r="G27" s="40">
        <f t="shared" si="5"/>
        <v>0.25</v>
      </c>
      <c r="H27" s="40">
        <f t="shared" si="5"/>
        <v>0.3</v>
      </c>
    </row>
    <row r="28" spans="1:9" x14ac:dyDescent="0.25">
      <c r="A28" s="41" t="s">
        <v>37</v>
      </c>
      <c r="B28" s="41"/>
      <c r="C28" s="42">
        <f>C27*$B$2</f>
        <v>0.22750000000000004</v>
      </c>
      <c r="D28" s="42">
        <f t="shared" ref="D28:H28" si="6">D27*$B$2</f>
        <v>0.42249999999999999</v>
      </c>
      <c r="E28" s="42">
        <f t="shared" si="6"/>
        <v>0.58499999999999996</v>
      </c>
      <c r="F28" s="42">
        <f t="shared" si="6"/>
        <v>1.95</v>
      </c>
      <c r="G28" s="42">
        <f t="shared" si="6"/>
        <v>1.625</v>
      </c>
      <c r="H28" s="42">
        <f t="shared" si="6"/>
        <v>1.95</v>
      </c>
    </row>
    <row r="30" spans="1:9" ht="30" x14ac:dyDescent="0.25">
      <c r="A30" s="118" t="s">
        <v>43</v>
      </c>
      <c r="B30" s="121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9" x14ac:dyDescent="0.2">
      <c r="A31" s="1"/>
      <c r="B31" s="1"/>
      <c r="C31" s="40">
        <f t="shared" ref="C31:H31" si="7">C23*C28</f>
        <v>2158.9750000000004</v>
      </c>
      <c r="D31" s="40">
        <f t="shared" si="7"/>
        <v>348485.96626464045</v>
      </c>
      <c r="E31" s="40">
        <f t="shared" si="7"/>
        <v>74749.165090072216</v>
      </c>
      <c r="F31" s="40">
        <f t="shared" si="7"/>
        <v>605963.80863190652</v>
      </c>
      <c r="G31" s="40">
        <f t="shared" si="7"/>
        <v>17793.75</v>
      </c>
      <c r="H31" s="40">
        <f t="shared" si="7"/>
        <v>12099.75</v>
      </c>
    </row>
    <row r="32" spans="1:9" x14ac:dyDescent="0.2">
      <c r="B32" s="6"/>
      <c r="C32" s="6"/>
      <c r="D32" s="6"/>
      <c r="E32" s="6"/>
      <c r="F32" s="6"/>
      <c r="G32" s="6"/>
      <c r="H32" s="6"/>
    </row>
    <row r="33" spans="1:8" ht="30" x14ac:dyDescent="0.25">
      <c r="A33" s="122" t="s">
        <v>39</v>
      </c>
      <c r="B33" s="122"/>
      <c r="C33" s="123" t="s">
        <v>4</v>
      </c>
      <c r="D33" s="123" t="s">
        <v>5</v>
      </c>
      <c r="E33" s="123" t="s">
        <v>6</v>
      </c>
      <c r="F33" s="123" t="s">
        <v>12</v>
      </c>
      <c r="G33" s="123" t="s">
        <v>3</v>
      </c>
      <c r="H33" s="123" t="s">
        <v>9</v>
      </c>
    </row>
    <row r="34" spans="1:8" x14ac:dyDescent="0.2">
      <c r="A34" s="22" t="s">
        <v>0</v>
      </c>
      <c r="B34" s="22"/>
      <c r="C34" s="23">
        <v>1</v>
      </c>
      <c r="D34" s="22">
        <v>10937607</v>
      </c>
      <c r="E34" s="22"/>
      <c r="F34" s="22">
        <f>678122+1630</f>
        <v>679752</v>
      </c>
      <c r="G34" s="24">
        <v>934</v>
      </c>
      <c r="H34" s="22" t="s">
        <v>17</v>
      </c>
    </row>
    <row r="35" spans="1:8" x14ac:dyDescent="0.25">
      <c r="A35" s="22" t="s">
        <v>1</v>
      </c>
      <c r="B35" s="22"/>
      <c r="C35" s="22" t="s">
        <v>17</v>
      </c>
      <c r="D35" s="22">
        <v>5259881</v>
      </c>
      <c r="E35" s="22"/>
      <c r="F35" s="22">
        <f>2027944+273099</f>
        <v>2301043</v>
      </c>
      <c r="G35" s="22">
        <v>31355</v>
      </c>
      <c r="H35" s="23">
        <v>1</v>
      </c>
    </row>
    <row r="36" spans="1:8" x14ac:dyDescent="0.2">
      <c r="A36" s="22" t="s">
        <v>16</v>
      </c>
      <c r="B36" s="22"/>
      <c r="C36" s="22" t="s">
        <v>17</v>
      </c>
      <c r="D36" s="22">
        <v>2846868</v>
      </c>
      <c r="E36" s="22"/>
      <c r="F36" s="22">
        <f>182812+1819</f>
        <v>184631</v>
      </c>
      <c r="G36" s="22">
        <v>311</v>
      </c>
      <c r="H36" s="22" t="s">
        <v>17</v>
      </c>
    </row>
    <row r="37" spans="1:8" x14ac:dyDescent="0.2">
      <c r="A37" s="25" t="s">
        <v>18</v>
      </c>
      <c r="B37" s="26"/>
      <c r="C37" s="26"/>
      <c r="D37" s="26">
        <f>SUM(D34:D36)</f>
        <v>19044356</v>
      </c>
      <c r="E37" s="26"/>
      <c r="F37" s="26">
        <f>SUM(F34:F36)</f>
        <v>3165426</v>
      </c>
      <c r="G37" s="27">
        <f>SUM(G34:G36)</f>
        <v>32600</v>
      </c>
      <c r="H37" s="26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ht="45" x14ac:dyDescent="0.25">
      <c r="A39" s="124" t="s">
        <v>40</v>
      </c>
      <c r="B39" s="122"/>
      <c r="C39" s="123" t="s">
        <v>4</v>
      </c>
      <c r="D39" s="123" t="s">
        <v>5</v>
      </c>
      <c r="E39" s="123" t="s">
        <v>6</v>
      </c>
      <c r="F39" s="123" t="s">
        <v>12</v>
      </c>
      <c r="G39" s="123" t="s">
        <v>3</v>
      </c>
      <c r="H39" s="123" t="s">
        <v>9</v>
      </c>
    </row>
    <row r="40" spans="1:8" x14ac:dyDescent="0.2">
      <c r="A40" s="22" t="s">
        <v>0</v>
      </c>
      <c r="B40" s="22"/>
      <c r="C40" s="28">
        <v>1</v>
      </c>
      <c r="D40" s="28">
        <f>D34/$D$37</f>
        <v>0.57432275473111294</v>
      </c>
      <c r="E40" s="28">
        <f>F34/$F$37</f>
        <v>0.21474266022961838</v>
      </c>
      <c r="F40" s="28">
        <f>F34/$F$37</f>
        <v>0.21474266022961838</v>
      </c>
      <c r="G40" s="28">
        <f>G34/$G$37</f>
        <v>2.8650306748466258E-2</v>
      </c>
      <c r="H40" s="22" t="s">
        <v>17</v>
      </c>
    </row>
    <row r="41" spans="1:8" x14ac:dyDescent="0.25">
      <c r="A41" s="22" t="s">
        <v>1</v>
      </c>
      <c r="B41" s="22"/>
      <c r="C41" s="28" t="s">
        <v>17</v>
      </c>
      <c r="D41" s="28">
        <f>D35/$D$37</f>
        <v>0.27619106679165206</v>
      </c>
      <c r="E41" s="28">
        <f>F35/$F$37</f>
        <v>0.72692996140171973</v>
      </c>
      <c r="F41" s="28">
        <f>F35/$F$37</f>
        <v>0.72692996140171973</v>
      </c>
      <c r="G41" s="28">
        <f>G35/$G$37</f>
        <v>0.9618098159509203</v>
      </c>
      <c r="H41" s="28">
        <v>1</v>
      </c>
    </row>
    <row r="42" spans="1:8" x14ac:dyDescent="0.2">
      <c r="A42" s="22" t="s">
        <v>16</v>
      </c>
      <c r="B42" s="22"/>
      <c r="C42" s="28" t="s">
        <v>17</v>
      </c>
      <c r="D42" s="28">
        <f>D36/$D$37</f>
        <v>0.14948617847723494</v>
      </c>
      <c r="E42" s="28">
        <f>F36/$F$37</f>
        <v>5.8327378368661913E-2</v>
      </c>
      <c r="F42" s="28">
        <f>F36/$F$37</f>
        <v>5.8327378368661913E-2</v>
      </c>
      <c r="G42" s="28">
        <f>G36/$G$37</f>
        <v>9.5398773006134963E-3</v>
      </c>
      <c r="H42" s="28" t="s">
        <v>17</v>
      </c>
    </row>
    <row r="44" spans="1:8" ht="30" x14ac:dyDescent="0.25">
      <c r="A44" s="119" t="s">
        <v>44</v>
      </c>
      <c r="B44" s="118"/>
      <c r="C44" s="119" t="s">
        <v>4</v>
      </c>
      <c r="D44" s="119" t="s">
        <v>5</v>
      </c>
      <c r="E44" s="119" t="s">
        <v>6</v>
      </c>
      <c r="F44" s="119" t="s">
        <v>12</v>
      </c>
      <c r="G44" s="119" t="s">
        <v>3</v>
      </c>
      <c r="H44" s="119" t="s">
        <v>9</v>
      </c>
    </row>
    <row r="45" spans="1:8" x14ac:dyDescent="0.2">
      <c r="A45" s="19" t="s">
        <v>18</v>
      </c>
      <c r="B45" s="10"/>
      <c r="C45" s="29">
        <f t="shared" ref="C45:H45" si="8">C31</f>
        <v>2158.9750000000004</v>
      </c>
      <c r="D45" s="29">
        <f t="shared" si="8"/>
        <v>348485.96626464045</v>
      </c>
      <c r="E45" s="29">
        <f t="shared" si="8"/>
        <v>74749.165090072216</v>
      </c>
      <c r="F45" s="29">
        <f t="shared" si="8"/>
        <v>605963.80863190652</v>
      </c>
      <c r="G45" s="29">
        <f t="shared" si="8"/>
        <v>17793.75</v>
      </c>
      <c r="H45" s="29">
        <f t="shared" si="8"/>
        <v>12099.75</v>
      </c>
    </row>
    <row r="46" spans="1:8" x14ac:dyDescent="0.2">
      <c r="A46" s="30" t="s">
        <v>19</v>
      </c>
      <c r="B46" s="31"/>
      <c r="C46" s="32">
        <f>C45</f>
        <v>2158.9750000000004</v>
      </c>
      <c r="D46" s="32">
        <f>$D$45*D40</f>
        <v>200143.42013024198</v>
      </c>
      <c r="E46" s="32">
        <f>$E$45*E40</f>
        <v>16051.834561385029</v>
      </c>
      <c r="F46" s="32">
        <f>$F$45*F40</f>
        <v>130126.280268487</v>
      </c>
      <c r="G46" s="32">
        <f>$G$45*G40</f>
        <v>509.79639570552149</v>
      </c>
      <c r="H46" s="33" t="s">
        <v>17</v>
      </c>
    </row>
    <row r="47" spans="1:8" x14ac:dyDescent="0.25">
      <c r="A47" s="30" t="s">
        <v>20</v>
      </c>
      <c r="B47" s="31"/>
      <c r="C47" s="32" t="s">
        <v>17</v>
      </c>
      <c r="D47" s="32">
        <f>$D$45*D41</f>
        <v>96248.710784550713</v>
      </c>
      <c r="E47" s="32">
        <f>$E$45*E41</f>
        <v>54337.407693736968</v>
      </c>
      <c r="F47" s="32">
        <f>$F$45*F41</f>
        <v>440493.2480196309</v>
      </c>
      <c r="G47" s="32">
        <f>$G$45*G41</f>
        <v>17114.203412576688</v>
      </c>
      <c r="H47" s="32">
        <f>H45</f>
        <v>12099.75</v>
      </c>
    </row>
    <row r="48" spans="1:8" x14ac:dyDescent="0.2">
      <c r="A48" s="30" t="s">
        <v>21</v>
      </c>
      <c r="B48" s="31"/>
      <c r="C48" s="32" t="s">
        <v>17</v>
      </c>
      <c r="D48" s="32">
        <f>$D$45*D42</f>
        <v>52093.835349847715</v>
      </c>
      <c r="E48" s="32">
        <f>$E$45*E42</f>
        <v>4359.9228349502164</v>
      </c>
      <c r="F48" s="32">
        <f>$F$45*F42</f>
        <v>35344.280343788654</v>
      </c>
      <c r="G48" s="32">
        <f>$G$45*G42</f>
        <v>169.75019171779141</v>
      </c>
      <c r="H48" s="32" t="s">
        <v>17</v>
      </c>
    </row>
    <row r="49" spans="1:10" x14ac:dyDescent="0.2">
      <c r="A49" s="37"/>
      <c r="B49" s="38"/>
      <c r="C49" s="39"/>
      <c r="D49" s="39"/>
      <c r="E49" s="39"/>
      <c r="F49" s="39"/>
      <c r="G49" s="39"/>
      <c r="H49" s="39"/>
    </row>
    <row r="50" spans="1:10" ht="30" x14ac:dyDescent="0.25">
      <c r="A50" s="119" t="s">
        <v>89</v>
      </c>
      <c r="B50" s="118"/>
      <c r="C50" s="119" t="s">
        <v>4</v>
      </c>
      <c r="D50" s="119" t="s">
        <v>5</v>
      </c>
      <c r="E50" s="119" t="s">
        <v>6</v>
      </c>
      <c r="F50" s="119" t="s">
        <v>12</v>
      </c>
      <c r="G50" s="119" t="s">
        <v>3</v>
      </c>
      <c r="H50" s="119" t="s">
        <v>9</v>
      </c>
      <c r="J50" s="119" t="s">
        <v>94</v>
      </c>
    </row>
    <row r="51" spans="1:10" x14ac:dyDescent="0.2">
      <c r="A51" s="19" t="s">
        <v>18</v>
      </c>
      <c r="B51" s="10"/>
      <c r="C51" s="29">
        <f t="shared" ref="C51" si="9">C37</f>
        <v>0</v>
      </c>
      <c r="D51" s="29">
        <f>SUM(D52:D54)</f>
        <v>251157.87642602355</v>
      </c>
      <c r="E51" s="29">
        <f t="shared" ref="E51:H51" si="10">SUM(E52:E54)</f>
        <v>58468.353523934653</v>
      </c>
      <c r="F51" s="29">
        <f t="shared" si="10"/>
        <v>473981.29655505379</v>
      </c>
      <c r="G51" s="29">
        <f t="shared" si="10"/>
        <v>14492.365306748467</v>
      </c>
      <c r="H51" s="29">
        <f t="shared" si="10"/>
        <v>9921.7950000000001</v>
      </c>
      <c r="J51" s="43" t="s">
        <v>93</v>
      </c>
    </row>
    <row r="52" spans="1:10" x14ac:dyDescent="0.2">
      <c r="A52" s="30" t="s">
        <v>90</v>
      </c>
      <c r="B52" s="31"/>
      <c r="C52" s="32">
        <f>C46*$J$52</f>
        <v>1554.4620000000002</v>
      </c>
      <c r="D52" s="32">
        <f t="shared" ref="D52:G52" si="11">D46*$J$52</f>
        <v>144103.26249377421</v>
      </c>
      <c r="E52" s="32">
        <f t="shared" si="11"/>
        <v>11557.320884197221</v>
      </c>
      <c r="F52" s="32">
        <f t="shared" si="11"/>
        <v>93690.921793310641</v>
      </c>
      <c r="G52" s="32">
        <f t="shared" si="11"/>
        <v>367.05340490797545</v>
      </c>
      <c r="H52" s="32" t="s">
        <v>17</v>
      </c>
      <c r="J52" s="7">
        <v>0.72</v>
      </c>
    </row>
    <row r="53" spans="1:10" x14ac:dyDescent="0.25">
      <c r="A53" s="30" t="s">
        <v>91</v>
      </c>
      <c r="B53" s="31"/>
      <c r="C53" s="32" t="s">
        <v>17</v>
      </c>
      <c r="D53" s="32">
        <f t="shared" ref="D53:H53" si="12">D47*$J$53</f>
        <v>78923.942843331577</v>
      </c>
      <c r="E53" s="32">
        <f t="shared" si="12"/>
        <v>44556.674308864312</v>
      </c>
      <c r="F53" s="32">
        <f t="shared" si="12"/>
        <v>361204.46337609732</v>
      </c>
      <c r="G53" s="32">
        <f t="shared" si="12"/>
        <v>14033.646798312882</v>
      </c>
      <c r="H53" s="32">
        <f t="shared" si="12"/>
        <v>9921.7950000000001</v>
      </c>
      <c r="J53" s="7">
        <v>0.82</v>
      </c>
    </row>
    <row r="54" spans="1:10" x14ac:dyDescent="0.2">
      <c r="A54" s="30" t="s">
        <v>92</v>
      </c>
      <c r="B54" s="31"/>
      <c r="C54" s="32" t="s">
        <v>17</v>
      </c>
      <c r="D54" s="32">
        <f>D48*$J$54</f>
        <v>28130.671088917767</v>
      </c>
      <c r="E54" s="32">
        <f t="shared" ref="E54:G54" si="13">E48*$J$54</f>
        <v>2354.3583308731172</v>
      </c>
      <c r="F54" s="32">
        <f t="shared" si="13"/>
        <v>19085.911385645875</v>
      </c>
      <c r="G54" s="32">
        <f t="shared" si="13"/>
        <v>91.665103527607371</v>
      </c>
      <c r="H54" s="32" t="s">
        <v>17</v>
      </c>
      <c r="J54" s="7">
        <v>0.54</v>
      </c>
    </row>
    <row r="55" spans="1:10" x14ac:dyDescent="0.2">
      <c r="A55" s="37"/>
      <c r="B55" s="38"/>
      <c r="C55" s="39"/>
      <c r="D55" s="39"/>
      <c r="E55" s="39"/>
      <c r="F55" s="39"/>
      <c r="G55" s="39"/>
      <c r="H55" s="39"/>
    </row>
    <row r="56" spans="1:10" x14ac:dyDescent="0.25">
      <c r="A56" s="125" t="s">
        <v>45</v>
      </c>
      <c r="B56" s="125"/>
    </row>
    <row r="57" spans="1:10" x14ac:dyDescent="0.2">
      <c r="A57" s="2" t="s">
        <v>22</v>
      </c>
      <c r="B57" s="9" t="s">
        <v>41</v>
      </c>
    </row>
    <row r="58" spans="1:10" x14ac:dyDescent="0.2">
      <c r="A58" s="2" t="s">
        <v>2</v>
      </c>
      <c r="B58" s="9">
        <v>9.1999999999999993</v>
      </c>
    </row>
    <row r="59" spans="1:10" x14ac:dyDescent="0.25">
      <c r="A59" s="2" t="s">
        <v>1</v>
      </c>
      <c r="B59" s="9">
        <v>10</v>
      </c>
    </row>
    <row r="60" spans="1:10" x14ac:dyDescent="0.2">
      <c r="A60" s="2" t="s">
        <v>16</v>
      </c>
      <c r="B60" s="7">
        <v>6.95</v>
      </c>
      <c r="C60" s="5"/>
    </row>
    <row r="62" spans="1:10" ht="30" x14ac:dyDescent="0.25">
      <c r="A62" s="118" t="s">
        <v>23</v>
      </c>
      <c r="B62" s="118"/>
      <c r="C62" s="119" t="s">
        <v>4</v>
      </c>
      <c r="D62" s="119" t="s">
        <v>5</v>
      </c>
      <c r="E62" s="119" t="s">
        <v>6</v>
      </c>
      <c r="F62" s="119" t="s">
        <v>12</v>
      </c>
      <c r="G62" s="119" t="s">
        <v>3</v>
      </c>
      <c r="H62" s="119" t="s">
        <v>9</v>
      </c>
    </row>
    <row r="63" spans="1:10" x14ac:dyDescent="0.2">
      <c r="A63" s="30" t="s">
        <v>24</v>
      </c>
      <c r="B63" s="31"/>
      <c r="C63" s="32">
        <f>C46*$B$58</f>
        <v>19862.570000000003</v>
      </c>
      <c r="D63" s="32">
        <f>D46*$B$58</f>
        <v>1841319.465198226</v>
      </c>
      <c r="E63" s="32">
        <f>E46*$B$58</f>
        <v>147676.87796474225</v>
      </c>
      <c r="F63" s="32">
        <f>F46*$B$58</f>
        <v>1197161.7784700803</v>
      </c>
      <c r="G63" s="32">
        <f>G46*$B$58</f>
        <v>4690.1268404907978</v>
      </c>
      <c r="H63" s="33" t="s">
        <v>17</v>
      </c>
    </row>
    <row r="64" spans="1:10" x14ac:dyDescent="0.25">
      <c r="A64" s="30" t="s">
        <v>25</v>
      </c>
      <c r="B64" s="31"/>
      <c r="C64" s="32" t="s">
        <v>17</v>
      </c>
      <c r="D64" s="32">
        <f>D47*$B$59</f>
        <v>962487.1078455071</v>
      </c>
      <c r="E64" s="32">
        <f>E47*$B$59</f>
        <v>543374.07693736965</v>
      </c>
      <c r="F64" s="32">
        <f>F47*$B$59</f>
        <v>4404932.4801963093</v>
      </c>
      <c r="G64" s="32">
        <f>G47*$B$59</f>
        <v>171142.03412576689</v>
      </c>
      <c r="H64" s="32">
        <f>H47*$B$59</f>
        <v>120997.5</v>
      </c>
    </row>
    <row r="65" spans="1:9" x14ac:dyDescent="0.2">
      <c r="A65" s="30" t="s">
        <v>26</v>
      </c>
      <c r="B65" s="31"/>
      <c r="C65" s="32" t="s">
        <v>17</v>
      </c>
      <c r="D65" s="32">
        <f>D48*$B$60</f>
        <v>362052.15568144165</v>
      </c>
      <c r="E65" s="32">
        <f>E48*$B$60</f>
        <v>30301.463702904006</v>
      </c>
      <c r="F65" s="32">
        <f>F48*$B$60</f>
        <v>245642.74838933116</v>
      </c>
      <c r="G65" s="32">
        <f>G48*$B$60</f>
        <v>1179.7638324386503</v>
      </c>
      <c r="H65" s="32" t="s">
        <v>17</v>
      </c>
    </row>
    <row r="66" spans="1:9" x14ac:dyDescent="0.2">
      <c r="A66" s="34"/>
      <c r="B66" s="19" t="s">
        <v>18</v>
      </c>
      <c r="C66" s="29">
        <f>SUM(C63:C65)</f>
        <v>19862.570000000003</v>
      </c>
      <c r="D66" s="29">
        <f>SUM(D63:D65)</f>
        <v>3165858.7287251744</v>
      </c>
      <c r="E66" s="29">
        <f>SUM(E63:E65)</f>
        <v>721352.41860501596</v>
      </c>
      <c r="F66" s="29">
        <f>SUM(F63:F65)</f>
        <v>5847737.0070557203</v>
      </c>
      <c r="G66" s="29">
        <f>SUM(G63:G65)</f>
        <v>177011.92479869633</v>
      </c>
      <c r="H66" s="29">
        <f>SUM(H64:H65)</f>
        <v>120997.5</v>
      </c>
    </row>
    <row r="68" spans="1:9" ht="30" x14ac:dyDescent="0.25">
      <c r="A68" s="118" t="s">
        <v>30</v>
      </c>
      <c r="B68" s="118"/>
      <c r="C68" s="119" t="s">
        <v>4</v>
      </c>
      <c r="D68" s="119" t="s">
        <v>5</v>
      </c>
      <c r="E68" s="119" t="s">
        <v>6</v>
      </c>
      <c r="F68" s="119" t="s">
        <v>12</v>
      </c>
      <c r="G68" s="119" t="s">
        <v>3</v>
      </c>
      <c r="H68" s="119" t="s">
        <v>9</v>
      </c>
      <c r="I68" s="126" t="s">
        <v>18</v>
      </c>
    </row>
    <row r="69" spans="1:9" x14ac:dyDescent="0.2">
      <c r="A69" s="36" t="s">
        <v>27</v>
      </c>
      <c r="B69" s="36"/>
      <c r="C69" s="49">
        <f>C63/1000</f>
        <v>19.862570000000002</v>
      </c>
      <c r="D69" s="49">
        <f>D63/1000</f>
        <v>1841.319465198226</v>
      </c>
      <c r="E69" s="49">
        <f>E63/1000</f>
        <v>147.67687796474226</v>
      </c>
      <c r="F69" s="49">
        <f>F63/1000</f>
        <v>1197.1617784700804</v>
      </c>
      <c r="G69" s="49">
        <f>G63/1000</f>
        <v>4.6901268404907981</v>
      </c>
      <c r="H69" s="50"/>
      <c r="I69" s="63">
        <f>SUM(C69:H69)</f>
        <v>3210.7108184735398</v>
      </c>
    </row>
    <row r="70" spans="1:9" x14ac:dyDescent="0.25">
      <c r="A70" s="36" t="s">
        <v>28</v>
      </c>
      <c r="B70" s="36"/>
      <c r="C70" s="49" t="s">
        <v>17</v>
      </c>
      <c r="D70" s="49">
        <f>D64/1000</f>
        <v>962.48710784550713</v>
      </c>
      <c r="E70" s="49">
        <f>E64/1000</f>
        <v>543.37407693736964</v>
      </c>
      <c r="F70" s="49">
        <f>F64/1000</f>
        <v>4404.9324801963094</v>
      </c>
      <c r="G70" s="49">
        <f>G64/1000</f>
        <v>171.14203412576688</v>
      </c>
      <c r="H70" s="49">
        <f>H64/1000</f>
        <v>120.9975</v>
      </c>
      <c r="I70" s="63">
        <f t="shared" ref="I70:I71" si="14">SUM(C70:H70)</f>
        <v>6202.9331991049539</v>
      </c>
    </row>
    <row r="71" spans="1:9" x14ac:dyDescent="0.2">
      <c r="A71" s="36" t="s">
        <v>29</v>
      </c>
      <c r="B71" s="36"/>
      <c r="C71" s="49" t="s">
        <v>17</v>
      </c>
      <c r="D71" s="49">
        <f t="shared" ref="D71:G72" si="15">D65/1000</f>
        <v>362.05215568144166</v>
      </c>
      <c r="E71" s="49">
        <f t="shared" si="15"/>
        <v>30.301463702904005</v>
      </c>
      <c r="F71" s="49">
        <f t="shared" si="15"/>
        <v>245.64274838933116</v>
      </c>
      <c r="G71" s="49">
        <f t="shared" si="15"/>
        <v>1.1797638324386504</v>
      </c>
      <c r="H71" s="49" t="s">
        <v>17</v>
      </c>
      <c r="I71" s="63">
        <f t="shared" si="14"/>
        <v>639.17613160611552</v>
      </c>
    </row>
    <row r="72" spans="1:9" x14ac:dyDescent="0.25">
      <c r="A72" s="51"/>
      <c r="B72" s="35" t="s">
        <v>18</v>
      </c>
      <c r="C72" s="49">
        <f>C66/1000</f>
        <v>19.862570000000002</v>
      </c>
      <c r="D72" s="49">
        <f t="shared" si="15"/>
        <v>3165.8587287251744</v>
      </c>
      <c r="E72" s="49">
        <f t="shared" si="15"/>
        <v>721.35241860501594</v>
      </c>
      <c r="F72" s="49">
        <f t="shared" si="15"/>
        <v>5847.7370070557199</v>
      </c>
      <c r="G72" s="49">
        <f t="shared" si="15"/>
        <v>177.01192479869633</v>
      </c>
      <c r="H72" s="49">
        <f>H66/1000</f>
        <v>120.9975</v>
      </c>
      <c r="I72" s="61"/>
    </row>
    <row r="73" spans="1:9" x14ac:dyDescent="0.25">
      <c r="I73" s="61"/>
    </row>
    <row r="74" spans="1:9" x14ac:dyDescent="0.25">
      <c r="A74" s="125" t="s">
        <v>31</v>
      </c>
      <c r="B74" s="127" t="s">
        <v>32</v>
      </c>
      <c r="C74" s="127" t="s">
        <v>1</v>
      </c>
      <c r="D74" s="127" t="s">
        <v>16</v>
      </c>
      <c r="I74" s="61"/>
    </row>
    <row r="75" spans="1:9" x14ac:dyDescent="0.25">
      <c r="A75" s="1"/>
      <c r="B75" s="9">
        <v>0.249</v>
      </c>
      <c r="C75" s="9">
        <v>0.26700000000000002</v>
      </c>
      <c r="D75" s="9">
        <v>0.22700000000000001</v>
      </c>
      <c r="I75" s="61"/>
    </row>
    <row r="76" spans="1:9" x14ac:dyDescent="0.25">
      <c r="I76" s="6"/>
    </row>
    <row r="77" spans="1:9" ht="30" x14ac:dyDescent="0.25">
      <c r="A77" s="118" t="s">
        <v>101</v>
      </c>
      <c r="B77" s="118"/>
      <c r="C77" s="119" t="s">
        <v>4</v>
      </c>
      <c r="D77" s="119" t="s">
        <v>5</v>
      </c>
      <c r="E77" s="119" t="s">
        <v>6</v>
      </c>
      <c r="F77" s="119" t="s">
        <v>12</v>
      </c>
      <c r="G77" s="119" t="s">
        <v>3</v>
      </c>
      <c r="H77" s="119" t="s">
        <v>9</v>
      </c>
      <c r="I77" s="126" t="s">
        <v>18</v>
      </c>
    </row>
    <row r="78" spans="1:9" x14ac:dyDescent="0.25">
      <c r="A78" s="43" t="s">
        <v>33</v>
      </c>
      <c r="B78" s="43"/>
      <c r="C78" s="52">
        <f>C69*$B$75</f>
        <v>4.9457799300000005</v>
      </c>
      <c r="D78" s="52">
        <f>D69*$B$75</f>
        <v>458.48854683435826</v>
      </c>
      <c r="E78" s="52">
        <f>E69*$B$75</f>
        <v>36.771542613220824</v>
      </c>
      <c r="F78" s="52">
        <f>F69*$B$75</f>
        <v>298.09328283905</v>
      </c>
      <c r="G78" s="52">
        <f>G69*$B$75</f>
        <v>1.1678415832822087</v>
      </c>
      <c r="H78" s="52" t="s">
        <v>17</v>
      </c>
      <c r="I78" s="62">
        <f>SUM(C78:H78)</f>
        <v>799.46699379991139</v>
      </c>
    </row>
    <row r="79" spans="1:9" x14ac:dyDescent="0.25">
      <c r="A79" s="43" t="s">
        <v>34</v>
      </c>
      <c r="B79" s="43"/>
      <c r="C79" s="52" t="s">
        <v>17</v>
      </c>
      <c r="D79" s="52">
        <f>D70*$C$75</f>
        <v>256.98405779475041</v>
      </c>
      <c r="E79" s="52">
        <f>E70*$C$75</f>
        <v>145.0808785422777</v>
      </c>
      <c r="F79" s="52">
        <f>F70*$C$75</f>
        <v>1176.1169722124146</v>
      </c>
      <c r="G79" s="52">
        <f>G70*$C$75</f>
        <v>45.694923111579762</v>
      </c>
      <c r="H79" s="52">
        <f>H70*$C$75</f>
        <v>32.306332500000003</v>
      </c>
      <c r="I79" s="62">
        <f t="shared" ref="I79:I80" si="16">SUM(C79:H79)</f>
        <v>1656.1831641610224</v>
      </c>
    </row>
    <row r="80" spans="1:9" x14ac:dyDescent="0.25">
      <c r="A80" s="43" t="s">
        <v>35</v>
      </c>
      <c r="B80" s="43"/>
      <c r="C80" s="52" t="s">
        <v>17</v>
      </c>
      <c r="D80" s="52">
        <f>D71*$D$75</f>
        <v>82.185839339687263</v>
      </c>
      <c r="E80" s="52">
        <f>E71*$D$75</f>
        <v>6.878432260559209</v>
      </c>
      <c r="F80" s="52">
        <f>F71*$D$75</f>
        <v>55.760903884378173</v>
      </c>
      <c r="G80" s="52">
        <f>G71*$D$75</f>
        <v>0.26780638996357364</v>
      </c>
      <c r="H80" s="52" t="s">
        <v>17</v>
      </c>
      <c r="I80" s="62">
        <f t="shared" si="16"/>
        <v>145.09298187458822</v>
      </c>
    </row>
    <row r="81" spans="1:9" x14ac:dyDescent="0.25">
      <c r="A81" s="16"/>
      <c r="B81" s="12" t="s">
        <v>18</v>
      </c>
      <c r="C81" s="52">
        <f>SUM(C78:C80)</f>
        <v>4.9457799300000005</v>
      </c>
      <c r="D81" s="52">
        <f>SUM(D78:D80)</f>
        <v>797.65844396879595</v>
      </c>
      <c r="E81" s="52">
        <f>SUM(E78:E80)</f>
        <v>188.73085341605773</v>
      </c>
      <c r="F81" s="52">
        <f>SUM(F78:F80)</f>
        <v>1529.9711589358428</v>
      </c>
      <c r="G81" s="52">
        <f>SUM(G78:G80)</f>
        <v>47.130571084825547</v>
      </c>
      <c r="H81" s="52"/>
      <c r="I81" s="61"/>
    </row>
    <row r="82" spans="1:9" x14ac:dyDescent="0.25">
      <c r="I82" s="61"/>
    </row>
    <row r="83" spans="1:9" ht="29.25" customHeight="1" x14ac:dyDescent="0.25">
      <c r="A83" s="116" t="s">
        <v>127</v>
      </c>
      <c r="B83" s="116"/>
      <c r="C83" s="116"/>
      <c r="D83" s="116"/>
      <c r="E83" s="116"/>
      <c r="F83" s="116"/>
      <c r="G83" s="116"/>
      <c r="H83" s="116"/>
      <c r="I83" s="116"/>
    </row>
    <row r="84" spans="1:9" ht="30" x14ac:dyDescent="0.25">
      <c r="A84" s="118" t="s">
        <v>100</v>
      </c>
      <c r="B84" s="118"/>
      <c r="C84" s="119" t="s">
        <v>4</v>
      </c>
      <c r="D84" s="119" t="s">
        <v>5</v>
      </c>
      <c r="E84" s="119" t="s">
        <v>6</v>
      </c>
      <c r="F84" s="119" t="s">
        <v>12</v>
      </c>
      <c r="G84" s="119" t="s">
        <v>3</v>
      </c>
      <c r="H84" s="119" t="s">
        <v>9</v>
      </c>
      <c r="I84" s="80"/>
    </row>
    <row r="85" spans="1:9" x14ac:dyDescent="0.25">
      <c r="A85" s="128" t="s">
        <v>95</v>
      </c>
      <c r="B85" s="127" t="s">
        <v>0</v>
      </c>
      <c r="C85" s="84">
        <v>0.08</v>
      </c>
      <c r="D85" s="84">
        <v>0.08</v>
      </c>
      <c r="E85" s="84">
        <v>0.08</v>
      </c>
      <c r="F85" s="84">
        <v>0.08</v>
      </c>
      <c r="G85" s="84">
        <v>0.08</v>
      </c>
      <c r="H85" s="84" t="s">
        <v>17</v>
      </c>
      <c r="I85" s="81"/>
    </row>
    <row r="86" spans="1:9" x14ac:dyDescent="0.25">
      <c r="A86" s="128"/>
      <c r="B86" s="127" t="s">
        <v>1</v>
      </c>
      <c r="C86" s="84" t="s">
        <v>17</v>
      </c>
      <c r="D86" s="84">
        <v>1.6E-2</v>
      </c>
      <c r="E86" s="84">
        <v>1.6E-2</v>
      </c>
      <c r="F86" s="84">
        <v>1.6E-2</v>
      </c>
      <c r="G86" s="84">
        <v>1.6E-2</v>
      </c>
      <c r="H86" s="84">
        <v>1.6E-2</v>
      </c>
      <c r="I86" s="82"/>
    </row>
    <row r="87" spans="1:9" x14ac:dyDescent="0.25">
      <c r="A87" s="128"/>
      <c r="B87" s="127" t="s">
        <v>16</v>
      </c>
      <c r="C87" s="84" t="s">
        <v>17</v>
      </c>
      <c r="D87" s="84" t="s">
        <v>17</v>
      </c>
      <c r="E87" s="84" t="s">
        <v>17</v>
      </c>
      <c r="F87" s="84" t="s">
        <v>17</v>
      </c>
      <c r="G87" s="84" t="s">
        <v>17</v>
      </c>
      <c r="H87" s="84" t="s">
        <v>17</v>
      </c>
      <c r="I87" s="82"/>
    </row>
    <row r="88" spans="1:9" x14ac:dyDescent="0.25">
      <c r="A88" s="129" t="s">
        <v>96</v>
      </c>
      <c r="B88" s="127" t="s">
        <v>0</v>
      </c>
      <c r="C88" s="85">
        <v>6.64</v>
      </c>
      <c r="D88" s="85">
        <v>8.73</v>
      </c>
      <c r="E88" s="85">
        <v>13.22</v>
      </c>
      <c r="F88" s="85">
        <v>33.369999999999997</v>
      </c>
      <c r="G88" s="85">
        <v>33.369999999999997</v>
      </c>
      <c r="H88" s="85" t="s">
        <v>17</v>
      </c>
      <c r="I88" s="61"/>
    </row>
    <row r="89" spans="1:9" x14ac:dyDescent="0.25">
      <c r="A89" s="129"/>
      <c r="B89" s="127" t="s">
        <v>1</v>
      </c>
      <c r="C89" s="85" t="s">
        <v>17</v>
      </c>
      <c r="D89" s="85">
        <v>12.96</v>
      </c>
      <c r="E89" s="85">
        <v>14.91</v>
      </c>
      <c r="F89" s="85">
        <v>13</v>
      </c>
      <c r="G89" s="85">
        <v>13</v>
      </c>
      <c r="H89" s="85">
        <v>13</v>
      </c>
      <c r="I89" s="61"/>
    </row>
    <row r="90" spans="1:9" x14ac:dyDescent="0.25">
      <c r="A90" s="129"/>
      <c r="B90" s="127" t="s">
        <v>16</v>
      </c>
      <c r="C90" s="85" t="s">
        <v>17</v>
      </c>
      <c r="D90" s="85">
        <v>15.2</v>
      </c>
      <c r="E90" s="85" t="s">
        <v>17</v>
      </c>
      <c r="F90" s="85" t="s">
        <v>17</v>
      </c>
      <c r="G90" s="85" t="s">
        <v>17</v>
      </c>
      <c r="H90" s="85" t="s">
        <v>17</v>
      </c>
      <c r="I90" s="61"/>
    </row>
    <row r="91" spans="1:9" x14ac:dyDescent="0.25">
      <c r="A91" s="130" t="s">
        <v>97</v>
      </c>
      <c r="B91" s="127" t="s">
        <v>0</v>
      </c>
      <c r="C91" s="85">
        <v>2.2000000000000002</v>
      </c>
      <c r="D91" s="85">
        <v>0.03</v>
      </c>
      <c r="E91" s="85">
        <v>0.02</v>
      </c>
      <c r="F91" s="85">
        <v>0.94</v>
      </c>
      <c r="G91" s="85">
        <v>0.94</v>
      </c>
      <c r="H91" s="85" t="s">
        <v>17</v>
      </c>
      <c r="I91" s="61"/>
    </row>
    <row r="92" spans="1:9" x14ac:dyDescent="0.25">
      <c r="A92" s="130"/>
      <c r="B92" s="127" t="s">
        <v>1</v>
      </c>
      <c r="C92" s="85" t="s">
        <v>17</v>
      </c>
      <c r="D92" s="85">
        <v>1.1000000000000001</v>
      </c>
      <c r="E92" s="85">
        <v>1.52</v>
      </c>
      <c r="F92" s="85">
        <v>0.02</v>
      </c>
      <c r="G92" s="85">
        <v>0.02</v>
      </c>
      <c r="H92" s="85">
        <v>0.02</v>
      </c>
      <c r="I92" s="61"/>
    </row>
    <row r="93" spans="1:9" x14ac:dyDescent="0.25">
      <c r="A93" s="130"/>
      <c r="B93" s="127" t="s">
        <v>16</v>
      </c>
      <c r="C93" s="88" t="s">
        <v>17</v>
      </c>
      <c r="D93" s="85" t="s">
        <v>17</v>
      </c>
      <c r="E93" s="85" t="s">
        <v>17</v>
      </c>
      <c r="F93" s="85" t="s">
        <v>17</v>
      </c>
      <c r="G93" s="85" t="s">
        <v>17</v>
      </c>
      <c r="H93" s="85" t="s">
        <v>17</v>
      </c>
      <c r="I93" s="61"/>
    </row>
    <row r="94" spans="1:9" x14ac:dyDescent="0.25">
      <c r="A94" s="130" t="s">
        <v>98</v>
      </c>
      <c r="B94" s="127" t="s">
        <v>0</v>
      </c>
      <c r="C94" s="85">
        <v>2.2000000000000002</v>
      </c>
      <c r="D94" s="85">
        <v>0.03</v>
      </c>
      <c r="E94" s="85">
        <v>0.02</v>
      </c>
      <c r="F94" s="85">
        <v>0.94</v>
      </c>
      <c r="G94" s="85">
        <v>0.94</v>
      </c>
      <c r="H94" s="85" t="s">
        <v>17</v>
      </c>
      <c r="I94" s="61"/>
    </row>
    <row r="95" spans="1:9" x14ac:dyDescent="0.25">
      <c r="A95" s="130"/>
      <c r="B95" s="127" t="s">
        <v>1</v>
      </c>
      <c r="C95" s="85" t="s">
        <v>17</v>
      </c>
      <c r="D95" s="85">
        <v>1.1000000000000001</v>
      </c>
      <c r="E95" s="85">
        <v>1.52</v>
      </c>
      <c r="F95" s="85">
        <v>0.02</v>
      </c>
      <c r="G95" s="85">
        <v>0.02</v>
      </c>
      <c r="H95" s="85">
        <v>0.02</v>
      </c>
      <c r="I95" s="61"/>
    </row>
    <row r="96" spans="1:9" x14ac:dyDescent="0.25">
      <c r="A96" s="130"/>
      <c r="B96" s="127" t="s">
        <v>16</v>
      </c>
      <c r="C96" s="88" t="s">
        <v>17</v>
      </c>
      <c r="D96" s="85" t="s">
        <v>17</v>
      </c>
      <c r="E96" s="85" t="s">
        <v>17</v>
      </c>
      <c r="F96" s="85" t="s">
        <v>17</v>
      </c>
      <c r="G96" s="85" t="s">
        <v>17</v>
      </c>
      <c r="H96" s="85" t="s">
        <v>17</v>
      </c>
      <c r="I96" s="61"/>
    </row>
    <row r="97" spans="1:9" x14ac:dyDescent="0.25">
      <c r="A97" s="131" t="s">
        <v>99</v>
      </c>
      <c r="B97" s="127" t="s">
        <v>0</v>
      </c>
      <c r="C97" s="83">
        <v>8.3999999999999992E-6</v>
      </c>
      <c r="D97" s="83">
        <v>5.4999999999999999E-6</v>
      </c>
      <c r="E97" s="83">
        <v>4.1999999999999998E-5</v>
      </c>
      <c r="F97" s="83" t="s">
        <v>17</v>
      </c>
      <c r="G97" s="83" t="s">
        <v>17</v>
      </c>
      <c r="H97" s="83" t="s">
        <v>17</v>
      </c>
      <c r="I97" s="61"/>
    </row>
    <row r="98" spans="1:9" x14ac:dyDescent="0.25">
      <c r="A98" s="131"/>
      <c r="B98" s="127" t="s">
        <v>1</v>
      </c>
      <c r="C98" s="83" t="s">
        <v>17</v>
      </c>
      <c r="D98" s="83">
        <v>2.1399999999999998E-5</v>
      </c>
      <c r="E98" s="83">
        <v>1.5800000000000001E-5</v>
      </c>
      <c r="F98" s="83">
        <v>5.1E-5</v>
      </c>
      <c r="G98" s="83">
        <v>5.1E-5</v>
      </c>
      <c r="H98" s="83">
        <v>5.1E-5</v>
      </c>
      <c r="I98" s="6"/>
    </row>
    <row r="99" spans="1:9" x14ac:dyDescent="0.25">
      <c r="A99" s="131"/>
      <c r="B99" s="127" t="s">
        <v>16</v>
      </c>
      <c r="C99" s="83" t="s">
        <v>17</v>
      </c>
      <c r="D99" s="83">
        <v>1.9999999999999999E-7</v>
      </c>
      <c r="E99" s="83" t="s">
        <v>17</v>
      </c>
      <c r="F99" s="83" t="s">
        <v>17</v>
      </c>
      <c r="G99" s="83" t="s">
        <v>17</v>
      </c>
      <c r="H99" s="83" t="s">
        <v>17</v>
      </c>
      <c r="I99" s="6"/>
    </row>
    <row r="101" spans="1:9" ht="30" x14ac:dyDescent="0.25">
      <c r="A101" s="132" t="s">
        <v>105</v>
      </c>
      <c r="B101" s="118"/>
      <c r="C101" s="119" t="s">
        <v>4</v>
      </c>
      <c r="D101" s="119" t="s">
        <v>5</v>
      </c>
      <c r="E101" s="119" t="s">
        <v>6</v>
      </c>
      <c r="F101" s="119" t="s">
        <v>12</v>
      </c>
      <c r="G101" s="119" t="s">
        <v>3</v>
      </c>
      <c r="H101" s="119" t="s">
        <v>9</v>
      </c>
      <c r="I101" s="118" t="s">
        <v>18</v>
      </c>
    </row>
    <row r="102" spans="1:9" x14ac:dyDescent="0.25">
      <c r="A102" s="127" t="s">
        <v>102</v>
      </c>
      <c r="B102" s="118"/>
      <c r="C102" s="86">
        <f>C52*C85</f>
        <v>124.35696000000002</v>
      </c>
      <c r="D102" s="86">
        <f>D52*D85</f>
        <v>11528.260999501937</v>
      </c>
      <c r="E102" s="86">
        <f>E52*E85</f>
        <v>924.58567073577774</v>
      </c>
      <c r="F102" s="86">
        <f>F52*F85</f>
        <v>7495.2737434648516</v>
      </c>
      <c r="G102" s="86">
        <f>G52*G85</f>
        <v>29.364272392638036</v>
      </c>
      <c r="H102" s="86" t="s">
        <v>17</v>
      </c>
      <c r="I102" s="87">
        <f>SUM(C102:H102)</f>
        <v>20101.841646095207</v>
      </c>
    </row>
    <row r="103" spans="1:9" x14ac:dyDescent="0.25">
      <c r="A103" s="127" t="s">
        <v>103</v>
      </c>
      <c r="B103" s="118"/>
      <c r="C103" s="86" t="s">
        <v>17</v>
      </c>
      <c r="D103" s="86">
        <f>D53*D86</f>
        <v>1262.7830854933052</v>
      </c>
      <c r="E103" s="86">
        <f>E53*E86</f>
        <v>712.90678894182906</v>
      </c>
      <c r="F103" s="86">
        <f>F53*F86</f>
        <v>5779.2714140175576</v>
      </c>
      <c r="G103" s="86">
        <f>G53*G86</f>
        <v>224.53834877300613</v>
      </c>
      <c r="H103" s="86">
        <f>H53*H86</f>
        <v>158.74871999999999</v>
      </c>
      <c r="I103" s="87">
        <f t="shared" ref="I103:I104" si="17">SUM(C103:H103)</f>
        <v>8138.2483572256979</v>
      </c>
    </row>
    <row r="104" spans="1:9" x14ac:dyDescent="0.25">
      <c r="A104" s="127" t="s">
        <v>104</v>
      </c>
      <c r="B104" s="118"/>
      <c r="C104" s="86" t="s">
        <v>17</v>
      </c>
      <c r="D104" s="86" t="s">
        <v>17</v>
      </c>
      <c r="E104" s="86" t="s">
        <v>17</v>
      </c>
      <c r="F104" s="86" t="s">
        <v>17</v>
      </c>
      <c r="G104" s="86" t="s">
        <v>17</v>
      </c>
      <c r="H104" s="86" t="s">
        <v>17</v>
      </c>
      <c r="I104" s="87">
        <f t="shared" si="17"/>
        <v>0</v>
      </c>
    </row>
    <row r="105" spans="1:9" x14ac:dyDescent="0.25">
      <c r="A105" s="127" t="s">
        <v>18</v>
      </c>
      <c r="B105" s="118"/>
      <c r="C105" s="87">
        <f>SUM(C102:C104)</f>
        <v>124.35696000000002</v>
      </c>
      <c r="D105" s="87">
        <f t="shared" ref="D105:H105" si="18">SUM(D102:D104)</f>
        <v>12791.044084995243</v>
      </c>
      <c r="E105" s="87">
        <f t="shared" si="18"/>
        <v>1637.4924596776068</v>
      </c>
      <c r="F105" s="87">
        <f t="shared" si="18"/>
        <v>13274.545157482409</v>
      </c>
      <c r="G105" s="87">
        <f t="shared" si="18"/>
        <v>253.90262116564418</v>
      </c>
      <c r="H105" s="87">
        <f t="shared" si="18"/>
        <v>158.74871999999999</v>
      </c>
      <c r="I105" s="86"/>
    </row>
    <row r="106" spans="1:9" ht="30" x14ac:dyDescent="0.25">
      <c r="A106" s="132" t="s">
        <v>106</v>
      </c>
      <c r="B106" s="118"/>
      <c r="C106" s="119" t="s">
        <v>4</v>
      </c>
      <c r="D106" s="119" t="s">
        <v>5</v>
      </c>
      <c r="E106" s="119" t="s">
        <v>6</v>
      </c>
      <c r="F106" s="119" t="s">
        <v>12</v>
      </c>
      <c r="G106" s="119" t="s">
        <v>3</v>
      </c>
      <c r="H106" s="119" t="s">
        <v>9</v>
      </c>
      <c r="I106" s="118" t="s">
        <v>18</v>
      </c>
    </row>
    <row r="107" spans="1:9" x14ac:dyDescent="0.25">
      <c r="A107" s="127" t="s">
        <v>90</v>
      </c>
      <c r="B107" s="118"/>
      <c r="C107" s="86">
        <f>C102/1000</f>
        <v>0.12435696000000002</v>
      </c>
      <c r="D107" s="86">
        <f t="shared" ref="D107:H108" si="19">D102/1000</f>
        <v>11.528260999501937</v>
      </c>
      <c r="E107" s="86">
        <f t="shared" si="19"/>
        <v>0.92458567073577769</v>
      </c>
      <c r="F107" s="86">
        <f t="shared" si="19"/>
        <v>7.4952737434648515</v>
      </c>
      <c r="G107" s="86">
        <f t="shared" si="19"/>
        <v>2.9364272392638037E-2</v>
      </c>
      <c r="H107" s="86" t="s">
        <v>17</v>
      </c>
      <c r="I107" s="87">
        <f>SUM(C107:H107)</f>
        <v>20.101841646095206</v>
      </c>
    </row>
    <row r="108" spans="1:9" x14ac:dyDescent="0.25">
      <c r="A108" s="127" t="s">
        <v>91</v>
      </c>
      <c r="B108" s="118"/>
      <c r="C108" s="86" t="s">
        <v>17</v>
      </c>
      <c r="D108" s="86">
        <f t="shared" si="19"/>
        <v>1.2627830854933051</v>
      </c>
      <c r="E108" s="86">
        <f t="shared" si="19"/>
        <v>0.71290678894182902</v>
      </c>
      <c r="F108" s="86">
        <f t="shared" si="19"/>
        <v>5.7792714140175576</v>
      </c>
      <c r="G108" s="86">
        <f t="shared" si="19"/>
        <v>0.22453834877300613</v>
      </c>
      <c r="H108" s="86">
        <f t="shared" si="19"/>
        <v>0.15874871999999998</v>
      </c>
      <c r="I108" s="87">
        <f t="shared" ref="I108:I109" si="20">SUM(C108:H108)</f>
        <v>8.1382483572256969</v>
      </c>
    </row>
    <row r="109" spans="1:9" x14ac:dyDescent="0.25">
      <c r="A109" s="127" t="s">
        <v>92</v>
      </c>
      <c r="B109" s="118"/>
      <c r="C109" s="86" t="s">
        <v>17</v>
      </c>
      <c r="D109" s="86" t="s">
        <v>17</v>
      </c>
      <c r="E109" s="86" t="s">
        <v>17</v>
      </c>
      <c r="F109" s="86" t="s">
        <v>17</v>
      </c>
      <c r="G109" s="86" t="s">
        <v>17</v>
      </c>
      <c r="H109" s="86" t="s">
        <v>17</v>
      </c>
      <c r="I109" s="87">
        <f t="shared" si="20"/>
        <v>0</v>
      </c>
    </row>
    <row r="110" spans="1:9" x14ac:dyDescent="0.25">
      <c r="A110" s="127" t="s">
        <v>18</v>
      </c>
      <c r="B110" s="118"/>
      <c r="C110" s="87">
        <f>SUM(C107:C109)</f>
        <v>0.12435696000000002</v>
      </c>
      <c r="D110" s="87">
        <f t="shared" ref="D110:H110" si="21">SUM(D107:D109)</f>
        <v>12.791044084995242</v>
      </c>
      <c r="E110" s="87">
        <f t="shared" si="21"/>
        <v>1.6374924596776066</v>
      </c>
      <c r="F110" s="87">
        <f t="shared" si="21"/>
        <v>13.274545157482409</v>
      </c>
      <c r="G110" s="87">
        <f t="shared" si="21"/>
        <v>0.25390262116564416</v>
      </c>
      <c r="H110" s="87">
        <f t="shared" si="21"/>
        <v>0.15874871999999998</v>
      </c>
      <c r="I110" s="86"/>
    </row>
    <row r="112" spans="1:9" ht="30" x14ac:dyDescent="0.25">
      <c r="A112" s="133" t="s">
        <v>107</v>
      </c>
      <c r="B112" s="118"/>
      <c r="C112" s="119" t="s">
        <v>4</v>
      </c>
      <c r="D112" s="119" t="s">
        <v>5</v>
      </c>
      <c r="E112" s="119" t="s">
        <v>6</v>
      </c>
      <c r="F112" s="119" t="s">
        <v>12</v>
      </c>
      <c r="G112" s="119" t="s">
        <v>3</v>
      </c>
      <c r="H112" s="119" t="s">
        <v>9</v>
      </c>
      <c r="I112" s="118" t="s">
        <v>18</v>
      </c>
    </row>
    <row r="113" spans="1:9" x14ac:dyDescent="0.25">
      <c r="A113" s="127" t="s">
        <v>102</v>
      </c>
      <c r="B113" s="118"/>
      <c r="C113" s="86">
        <f>C52*C88</f>
        <v>10321.627680000001</v>
      </c>
      <c r="D113" s="86">
        <f>D52*D88</f>
        <v>1258021.481570649</v>
      </c>
      <c r="E113" s="86">
        <f>E52*E88</f>
        <v>152787.78208908727</v>
      </c>
      <c r="F113" s="86">
        <f>F52*F88</f>
        <v>3126466.0602427758</v>
      </c>
      <c r="G113" s="86">
        <f>G52*G88</f>
        <v>12248.57212177914</v>
      </c>
      <c r="H113" s="86" t="s">
        <v>17</v>
      </c>
      <c r="I113" s="87">
        <f>SUM(C113:H113)</f>
        <v>4559845.5237042913</v>
      </c>
    </row>
    <row r="114" spans="1:9" x14ac:dyDescent="0.25">
      <c r="A114" s="127" t="s">
        <v>103</v>
      </c>
      <c r="B114" s="118"/>
      <c r="C114" s="86" t="s">
        <v>17</v>
      </c>
      <c r="D114" s="86">
        <f>D53*D89</f>
        <v>1022854.2992495773</v>
      </c>
      <c r="E114" s="86">
        <f>E53*E89</f>
        <v>664340.01394516695</v>
      </c>
      <c r="F114" s="86">
        <f>F53*F89</f>
        <v>4695658.023889265</v>
      </c>
      <c r="G114" s="86">
        <f>G53*G89</f>
        <v>182437.40837806748</v>
      </c>
      <c r="H114" s="86">
        <f>H53*H89</f>
        <v>128983.33500000001</v>
      </c>
      <c r="I114" s="87">
        <f t="shared" ref="I114:I115" si="22">SUM(C114:H114)</f>
        <v>6694273.0804620767</v>
      </c>
    </row>
    <row r="115" spans="1:9" x14ac:dyDescent="0.25">
      <c r="A115" s="127" t="s">
        <v>104</v>
      </c>
      <c r="B115" s="118"/>
      <c r="C115" s="86" t="s">
        <v>17</v>
      </c>
      <c r="D115" s="86">
        <f>D54*D90</f>
        <v>427586.20055155002</v>
      </c>
      <c r="E115" s="86" t="s">
        <v>17</v>
      </c>
      <c r="F115" s="86" t="s">
        <v>17</v>
      </c>
      <c r="G115" s="86" t="s">
        <v>17</v>
      </c>
      <c r="H115" s="86" t="s">
        <v>17</v>
      </c>
      <c r="I115" s="87">
        <f t="shared" si="22"/>
        <v>427586.20055155002</v>
      </c>
    </row>
    <row r="116" spans="1:9" x14ac:dyDescent="0.25">
      <c r="A116" s="127" t="s">
        <v>18</v>
      </c>
      <c r="B116" s="118"/>
      <c r="C116" s="87">
        <f>SUM(C113:C115)</f>
        <v>10321.627680000001</v>
      </c>
      <c r="D116" s="87">
        <f>SUM(D113:D115)</f>
        <v>2708461.9813717762</v>
      </c>
      <c r="E116" s="87">
        <f t="shared" ref="E116:H116" si="23">SUM(E113:E115)</f>
        <v>817127.79603425425</v>
      </c>
      <c r="F116" s="87">
        <f t="shared" si="23"/>
        <v>7822124.0841320409</v>
      </c>
      <c r="G116" s="87">
        <f t="shared" si="23"/>
        <v>194685.98049984663</v>
      </c>
      <c r="H116" s="87">
        <f t="shared" si="23"/>
        <v>128983.33500000001</v>
      </c>
      <c r="I116" s="86"/>
    </row>
    <row r="117" spans="1:9" ht="30" x14ac:dyDescent="0.25">
      <c r="A117" s="133" t="s">
        <v>108</v>
      </c>
      <c r="B117" s="118"/>
      <c r="C117" s="119" t="s">
        <v>4</v>
      </c>
      <c r="D117" s="119" t="s">
        <v>5</v>
      </c>
      <c r="E117" s="119" t="s">
        <v>6</v>
      </c>
      <c r="F117" s="119" t="s">
        <v>12</v>
      </c>
      <c r="G117" s="119" t="s">
        <v>3</v>
      </c>
      <c r="H117" s="119" t="s">
        <v>9</v>
      </c>
      <c r="I117" s="118" t="s">
        <v>18</v>
      </c>
    </row>
    <row r="118" spans="1:9" x14ac:dyDescent="0.25">
      <c r="A118" s="127" t="s">
        <v>90</v>
      </c>
      <c r="B118" s="118"/>
      <c r="C118" s="86">
        <f>C113/1000</f>
        <v>10.321627680000001</v>
      </c>
      <c r="D118" s="86">
        <f t="shared" ref="D118:H120" si="24">D113/1000</f>
        <v>1258.021481570649</v>
      </c>
      <c r="E118" s="86">
        <f t="shared" si="24"/>
        <v>152.78778208908727</v>
      </c>
      <c r="F118" s="86">
        <f t="shared" si="24"/>
        <v>3126.4660602427757</v>
      </c>
      <c r="G118" s="86">
        <f t="shared" si="24"/>
        <v>12.248572121779139</v>
      </c>
      <c r="H118" s="86" t="s">
        <v>17</v>
      </c>
      <c r="I118" s="87">
        <f>SUM(C118:H118)</f>
        <v>4559.8455237042908</v>
      </c>
    </row>
    <row r="119" spans="1:9" x14ac:dyDescent="0.25">
      <c r="A119" s="127" t="s">
        <v>91</v>
      </c>
      <c r="B119" s="118"/>
      <c r="C119" s="86" t="s">
        <v>17</v>
      </c>
      <c r="D119" s="86">
        <f t="shared" si="24"/>
        <v>1022.8542992495774</v>
      </c>
      <c r="E119" s="86">
        <f t="shared" si="24"/>
        <v>664.3400139451669</v>
      </c>
      <c r="F119" s="86">
        <f t="shared" si="24"/>
        <v>4695.6580238892648</v>
      </c>
      <c r="G119" s="86">
        <f t="shared" si="24"/>
        <v>182.43740837806749</v>
      </c>
      <c r="H119" s="86">
        <f t="shared" si="24"/>
        <v>128.98333500000001</v>
      </c>
      <c r="I119" s="87">
        <f t="shared" ref="I119:I120" si="25">SUM(C119:H119)</f>
        <v>6694.273080462076</v>
      </c>
    </row>
    <row r="120" spans="1:9" x14ac:dyDescent="0.25">
      <c r="A120" s="127" t="s">
        <v>92</v>
      </c>
      <c r="B120" s="118"/>
      <c r="C120" s="86" t="s">
        <v>17</v>
      </c>
      <c r="D120" s="86">
        <f t="shared" si="24"/>
        <v>427.58620055155001</v>
      </c>
      <c r="E120" s="86" t="s">
        <v>17</v>
      </c>
      <c r="F120" s="86" t="s">
        <v>17</v>
      </c>
      <c r="G120" s="86" t="s">
        <v>17</v>
      </c>
      <c r="H120" s="86" t="s">
        <v>17</v>
      </c>
      <c r="I120" s="87">
        <f t="shared" si="25"/>
        <v>427.58620055155001</v>
      </c>
    </row>
    <row r="121" spans="1:9" x14ac:dyDescent="0.25">
      <c r="A121" s="127" t="s">
        <v>18</v>
      </c>
      <c r="B121" s="118"/>
      <c r="C121" s="87">
        <f>SUM(C118:C120)</f>
        <v>10.321627680000001</v>
      </c>
      <c r="D121" s="87">
        <f t="shared" ref="D121:H121" si="26">SUM(D118:D120)</f>
        <v>2708.4619813717763</v>
      </c>
      <c r="E121" s="87">
        <f t="shared" si="26"/>
        <v>817.12779603425417</v>
      </c>
      <c r="F121" s="87">
        <f t="shared" si="26"/>
        <v>7822.1240841320405</v>
      </c>
      <c r="G121" s="87">
        <f t="shared" si="26"/>
        <v>194.68598049984664</v>
      </c>
      <c r="H121" s="87">
        <f t="shared" si="26"/>
        <v>128.98333500000001</v>
      </c>
      <c r="I121" s="86"/>
    </row>
    <row r="123" spans="1:9" ht="30" x14ac:dyDescent="0.25">
      <c r="A123" s="134" t="s">
        <v>109</v>
      </c>
      <c r="B123" s="118"/>
      <c r="C123" s="119" t="s">
        <v>4</v>
      </c>
      <c r="D123" s="119" t="s">
        <v>5</v>
      </c>
      <c r="E123" s="119" t="s">
        <v>6</v>
      </c>
      <c r="F123" s="119" t="s">
        <v>12</v>
      </c>
      <c r="G123" s="119" t="s">
        <v>3</v>
      </c>
      <c r="H123" s="119" t="s">
        <v>9</v>
      </c>
      <c r="I123" s="118" t="s">
        <v>18</v>
      </c>
    </row>
    <row r="124" spans="1:9" x14ac:dyDescent="0.25">
      <c r="A124" s="127" t="s">
        <v>102</v>
      </c>
      <c r="B124" s="118"/>
      <c r="C124" s="86">
        <f>C52*C91</f>
        <v>3419.8164000000006</v>
      </c>
      <c r="D124" s="86">
        <f t="shared" ref="D124:H125" si="27">D52*D91</f>
        <v>4323.0978748132256</v>
      </c>
      <c r="E124" s="86">
        <f t="shared" si="27"/>
        <v>231.14641768394443</v>
      </c>
      <c r="F124" s="86">
        <f t="shared" si="27"/>
        <v>88069.466485711993</v>
      </c>
      <c r="G124" s="86">
        <f t="shared" si="27"/>
        <v>345.0302006134969</v>
      </c>
      <c r="H124" s="86" t="s">
        <v>17</v>
      </c>
      <c r="I124" s="87">
        <f>SUM(C124:H124)</f>
        <v>96388.557378822661</v>
      </c>
    </row>
    <row r="125" spans="1:9" x14ac:dyDescent="0.25">
      <c r="A125" s="127" t="s">
        <v>103</v>
      </c>
      <c r="B125" s="118"/>
      <c r="C125" s="86" t="s">
        <v>17</v>
      </c>
      <c r="D125" s="86">
        <f t="shared" si="27"/>
        <v>86816.337127664738</v>
      </c>
      <c r="E125" s="86">
        <f t="shared" si="27"/>
        <v>67726.144949473761</v>
      </c>
      <c r="F125" s="86">
        <f t="shared" si="27"/>
        <v>7224.0892675219466</v>
      </c>
      <c r="G125" s="86">
        <f t="shared" si="27"/>
        <v>280.67293596625763</v>
      </c>
      <c r="H125" s="86">
        <f t="shared" si="27"/>
        <v>198.4359</v>
      </c>
      <c r="I125" s="87">
        <f t="shared" ref="I125:I126" si="28">SUM(C125:H125)</f>
        <v>162245.68018062672</v>
      </c>
    </row>
    <row r="126" spans="1:9" x14ac:dyDescent="0.25">
      <c r="A126" s="127" t="s">
        <v>104</v>
      </c>
      <c r="B126" s="118"/>
      <c r="C126" s="86" t="s">
        <v>17</v>
      </c>
      <c r="D126" s="86" t="s">
        <v>17</v>
      </c>
      <c r="E126" s="86" t="s">
        <v>17</v>
      </c>
      <c r="F126" s="86" t="s">
        <v>17</v>
      </c>
      <c r="G126" s="86" t="s">
        <v>17</v>
      </c>
      <c r="H126" s="86" t="s">
        <v>17</v>
      </c>
      <c r="I126" s="87">
        <f t="shared" si="28"/>
        <v>0</v>
      </c>
    </row>
    <row r="127" spans="1:9" x14ac:dyDescent="0.25">
      <c r="A127" s="127" t="s">
        <v>18</v>
      </c>
      <c r="B127" s="118"/>
      <c r="C127" s="87">
        <f>SUM(C124:C126)</f>
        <v>3419.8164000000006</v>
      </c>
      <c r="D127" s="87">
        <f>SUM(D124:D126)</f>
        <v>91139.435002477956</v>
      </c>
      <c r="E127" s="87">
        <f t="shared" ref="E127:H127" si="29">SUM(E124:E126)</f>
        <v>67957.291367157712</v>
      </c>
      <c r="F127" s="87">
        <f t="shared" si="29"/>
        <v>95293.555753233944</v>
      </c>
      <c r="G127" s="87">
        <f t="shared" si="29"/>
        <v>625.70313657975453</v>
      </c>
      <c r="H127" s="87">
        <f t="shared" si="29"/>
        <v>198.4359</v>
      </c>
      <c r="I127" s="86"/>
    </row>
    <row r="128" spans="1:9" ht="30" x14ac:dyDescent="0.25">
      <c r="A128" s="134" t="s">
        <v>110</v>
      </c>
      <c r="B128" s="118"/>
      <c r="C128" s="119" t="s">
        <v>4</v>
      </c>
      <c r="D128" s="119" t="s">
        <v>5</v>
      </c>
      <c r="E128" s="119" t="s">
        <v>6</v>
      </c>
      <c r="F128" s="119" t="s">
        <v>12</v>
      </c>
      <c r="G128" s="119" t="s">
        <v>3</v>
      </c>
      <c r="H128" s="119" t="s">
        <v>9</v>
      </c>
      <c r="I128" s="118" t="s">
        <v>18</v>
      </c>
    </row>
    <row r="129" spans="1:9" x14ac:dyDescent="0.25">
      <c r="A129" s="127" t="s">
        <v>90</v>
      </c>
      <c r="B129" s="118"/>
      <c r="C129" s="86">
        <f>C124/1000</f>
        <v>3.4198164000000006</v>
      </c>
      <c r="D129" s="86">
        <f t="shared" ref="D129:H130" si="30">D124/1000</f>
        <v>4.323097874813226</v>
      </c>
      <c r="E129" s="86">
        <f t="shared" si="30"/>
        <v>0.23114641768394442</v>
      </c>
      <c r="F129" s="86">
        <f t="shared" si="30"/>
        <v>88.069466485711999</v>
      </c>
      <c r="G129" s="86">
        <f t="shared" si="30"/>
        <v>0.34503020061349693</v>
      </c>
      <c r="H129" s="86" t="s">
        <v>17</v>
      </c>
      <c r="I129" s="87">
        <f>SUM(C129:H129)</f>
        <v>96.388557378822668</v>
      </c>
    </row>
    <row r="130" spans="1:9" x14ac:dyDescent="0.25">
      <c r="A130" s="127" t="s">
        <v>91</v>
      </c>
      <c r="B130" s="118"/>
      <c r="C130" s="86" t="s">
        <v>17</v>
      </c>
      <c r="D130" s="86">
        <f t="shared" si="30"/>
        <v>86.816337127664738</v>
      </c>
      <c r="E130" s="86">
        <f t="shared" si="30"/>
        <v>67.726144949473763</v>
      </c>
      <c r="F130" s="86">
        <f t="shared" si="30"/>
        <v>7.2240892675219461</v>
      </c>
      <c r="G130" s="86">
        <f t="shared" si="30"/>
        <v>0.28067293596625764</v>
      </c>
      <c r="H130" s="86">
        <f t="shared" si="30"/>
        <v>0.1984359</v>
      </c>
      <c r="I130" s="87">
        <f t="shared" ref="I130:I131" si="31">SUM(C130:H130)</f>
        <v>162.24568018062672</v>
      </c>
    </row>
    <row r="131" spans="1:9" x14ac:dyDescent="0.25">
      <c r="A131" s="127" t="s">
        <v>92</v>
      </c>
      <c r="B131" s="118"/>
      <c r="C131" s="86" t="s">
        <v>17</v>
      </c>
      <c r="D131" s="86" t="s">
        <v>17</v>
      </c>
      <c r="E131" s="86" t="s">
        <v>17</v>
      </c>
      <c r="F131" s="86" t="s">
        <v>17</v>
      </c>
      <c r="G131" s="86" t="s">
        <v>17</v>
      </c>
      <c r="H131" s="86" t="s">
        <v>17</v>
      </c>
      <c r="I131" s="87">
        <f t="shared" si="31"/>
        <v>0</v>
      </c>
    </row>
    <row r="132" spans="1:9" x14ac:dyDescent="0.25">
      <c r="A132" s="127" t="s">
        <v>18</v>
      </c>
      <c r="B132" s="118"/>
      <c r="C132" s="87">
        <f>SUM(C129:C131)</f>
        <v>3.4198164000000006</v>
      </c>
      <c r="D132" s="87">
        <f t="shared" ref="D132:H132" si="32">SUM(D129:D131)</f>
        <v>91.139435002477967</v>
      </c>
      <c r="E132" s="87">
        <f t="shared" si="32"/>
        <v>67.957291367157708</v>
      </c>
      <c r="F132" s="87">
        <f t="shared" si="32"/>
        <v>95.293555753233946</v>
      </c>
      <c r="G132" s="87">
        <f t="shared" si="32"/>
        <v>0.62570313657975452</v>
      </c>
      <c r="H132" s="87">
        <f t="shared" si="32"/>
        <v>0.1984359</v>
      </c>
      <c r="I132" s="86"/>
    </row>
    <row r="134" spans="1:9" ht="30" x14ac:dyDescent="0.25">
      <c r="A134" s="134" t="s">
        <v>111</v>
      </c>
      <c r="B134" s="118"/>
      <c r="C134" s="119" t="s">
        <v>4</v>
      </c>
      <c r="D134" s="119" t="s">
        <v>5</v>
      </c>
      <c r="E134" s="119" t="s">
        <v>6</v>
      </c>
      <c r="F134" s="119" t="s">
        <v>12</v>
      </c>
      <c r="G134" s="119" t="s">
        <v>3</v>
      </c>
      <c r="H134" s="119" t="s">
        <v>9</v>
      </c>
      <c r="I134" s="118" t="s">
        <v>18</v>
      </c>
    </row>
    <row r="135" spans="1:9" x14ac:dyDescent="0.25">
      <c r="A135" s="127" t="s">
        <v>102</v>
      </c>
      <c r="B135" s="118"/>
      <c r="C135" s="86">
        <f>C52*C94</f>
        <v>3419.8164000000006</v>
      </c>
      <c r="D135" s="86">
        <f t="shared" ref="D135:G136" si="33">D52*D94</f>
        <v>4323.0978748132256</v>
      </c>
      <c r="E135" s="86">
        <f t="shared" si="33"/>
        <v>231.14641768394443</v>
      </c>
      <c r="F135" s="86">
        <f t="shared" si="33"/>
        <v>88069.466485711993</v>
      </c>
      <c r="G135" s="86">
        <f t="shared" si="33"/>
        <v>345.0302006134969</v>
      </c>
      <c r="H135" s="86" t="s">
        <v>17</v>
      </c>
      <c r="I135" s="87">
        <f>SUM(C135:H135)</f>
        <v>96388.557378822661</v>
      </c>
    </row>
    <row r="136" spans="1:9" x14ac:dyDescent="0.25">
      <c r="A136" s="127" t="s">
        <v>103</v>
      </c>
      <c r="B136" s="118"/>
      <c r="C136" s="86" t="s">
        <v>17</v>
      </c>
      <c r="D136" s="86">
        <f t="shared" si="33"/>
        <v>86816.337127664738</v>
      </c>
      <c r="E136" s="86">
        <f t="shared" si="33"/>
        <v>67726.144949473761</v>
      </c>
      <c r="F136" s="86">
        <f t="shared" si="33"/>
        <v>7224.0892675219466</v>
      </c>
      <c r="G136" s="86">
        <f t="shared" si="33"/>
        <v>280.67293596625763</v>
      </c>
      <c r="H136" s="86">
        <f>H53*H95</f>
        <v>198.4359</v>
      </c>
      <c r="I136" s="87">
        <f t="shared" ref="I136:I137" si="34">SUM(C136:H136)</f>
        <v>162245.68018062672</v>
      </c>
    </row>
    <row r="137" spans="1:9" x14ac:dyDescent="0.25">
      <c r="A137" s="127" t="s">
        <v>104</v>
      </c>
      <c r="B137" s="118"/>
      <c r="C137" s="86" t="s">
        <v>17</v>
      </c>
      <c r="D137" s="86" t="s">
        <v>17</v>
      </c>
      <c r="E137" s="86" t="s">
        <v>17</v>
      </c>
      <c r="F137" s="86" t="s">
        <v>17</v>
      </c>
      <c r="G137" s="86" t="s">
        <v>17</v>
      </c>
      <c r="H137" s="86" t="s">
        <v>17</v>
      </c>
      <c r="I137" s="87">
        <f t="shared" si="34"/>
        <v>0</v>
      </c>
    </row>
    <row r="138" spans="1:9" x14ac:dyDescent="0.25">
      <c r="A138" s="127" t="s">
        <v>18</v>
      </c>
      <c r="B138" s="118"/>
      <c r="C138" s="87">
        <f>SUM(C135:C137)</f>
        <v>3419.8164000000006</v>
      </c>
      <c r="D138" s="87">
        <f>SUM(D135:D137)</f>
        <v>91139.435002477956</v>
      </c>
      <c r="E138" s="87">
        <f t="shared" ref="E138:H138" si="35">SUM(E135:E137)</f>
        <v>67957.291367157712</v>
      </c>
      <c r="F138" s="87">
        <f t="shared" si="35"/>
        <v>95293.555753233944</v>
      </c>
      <c r="G138" s="87">
        <f t="shared" si="35"/>
        <v>625.70313657975453</v>
      </c>
      <c r="H138" s="87">
        <f t="shared" si="35"/>
        <v>198.4359</v>
      </c>
      <c r="I138" s="86"/>
    </row>
    <row r="139" spans="1:9" ht="30" x14ac:dyDescent="0.25">
      <c r="A139" s="134" t="s">
        <v>112</v>
      </c>
      <c r="B139" s="118"/>
      <c r="C139" s="119" t="s">
        <v>4</v>
      </c>
      <c r="D139" s="119" t="s">
        <v>5</v>
      </c>
      <c r="E139" s="119" t="s">
        <v>6</v>
      </c>
      <c r="F139" s="119" t="s">
        <v>12</v>
      </c>
      <c r="G139" s="119" t="s">
        <v>3</v>
      </c>
      <c r="H139" s="119" t="s">
        <v>9</v>
      </c>
      <c r="I139" s="118" t="s">
        <v>18</v>
      </c>
    </row>
    <row r="140" spans="1:9" x14ac:dyDescent="0.25">
      <c r="A140" s="127" t="s">
        <v>90</v>
      </c>
      <c r="B140" s="118"/>
      <c r="C140" s="86">
        <f>C135/1000</f>
        <v>3.4198164000000006</v>
      </c>
      <c r="D140" s="86">
        <f t="shared" ref="D140:H141" si="36">D135/1000</f>
        <v>4.323097874813226</v>
      </c>
      <c r="E140" s="86">
        <f t="shared" si="36"/>
        <v>0.23114641768394442</v>
      </c>
      <c r="F140" s="86">
        <f t="shared" si="36"/>
        <v>88.069466485711999</v>
      </c>
      <c r="G140" s="86">
        <f t="shared" si="36"/>
        <v>0.34503020061349693</v>
      </c>
      <c r="H140" s="86" t="s">
        <v>17</v>
      </c>
      <c r="I140" s="87">
        <f>SUM(C140:H140)</f>
        <v>96.388557378822668</v>
      </c>
    </row>
    <row r="141" spans="1:9" x14ac:dyDescent="0.25">
      <c r="A141" s="127" t="s">
        <v>91</v>
      </c>
      <c r="B141" s="118"/>
      <c r="C141" s="86" t="s">
        <v>17</v>
      </c>
      <c r="D141" s="86">
        <f t="shared" si="36"/>
        <v>86.816337127664738</v>
      </c>
      <c r="E141" s="86">
        <f t="shared" si="36"/>
        <v>67.726144949473763</v>
      </c>
      <c r="F141" s="86">
        <f t="shared" si="36"/>
        <v>7.2240892675219461</v>
      </c>
      <c r="G141" s="86">
        <f t="shared" si="36"/>
        <v>0.28067293596625764</v>
      </c>
      <c r="H141" s="86">
        <f t="shared" si="36"/>
        <v>0.1984359</v>
      </c>
      <c r="I141" s="87">
        <f t="shared" ref="I141:I142" si="37">SUM(C141:H141)</f>
        <v>162.24568018062672</v>
      </c>
    </row>
    <row r="142" spans="1:9" x14ac:dyDescent="0.25">
      <c r="A142" s="127" t="s">
        <v>92</v>
      </c>
      <c r="B142" s="118"/>
      <c r="C142" s="86" t="s">
        <v>17</v>
      </c>
      <c r="D142" s="86" t="s">
        <v>17</v>
      </c>
      <c r="E142" s="86" t="s">
        <v>17</v>
      </c>
      <c r="F142" s="86" t="s">
        <v>17</v>
      </c>
      <c r="G142" s="86" t="s">
        <v>17</v>
      </c>
      <c r="H142" s="86" t="s">
        <v>17</v>
      </c>
      <c r="I142" s="87">
        <f t="shared" si="37"/>
        <v>0</v>
      </c>
    </row>
    <row r="143" spans="1:9" x14ac:dyDescent="0.25">
      <c r="A143" s="127" t="s">
        <v>18</v>
      </c>
      <c r="B143" s="118"/>
      <c r="C143" s="87">
        <f>SUM(C140:C142)</f>
        <v>3.4198164000000006</v>
      </c>
      <c r="D143" s="87">
        <f t="shared" ref="D143:H143" si="38">SUM(D140:D142)</f>
        <v>91.139435002477967</v>
      </c>
      <c r="E143" s="87">
        <f t="shared" si="38"/>
        <v>67.957291367157708</v>
      </c>
      <c r="F143" s="87">
        <f t="shared" si="38"/>
        <v>95.293555753233946</v>
      </c>
      <c r="G143" s="87">
        <f t="shared" si="38"/>
        <v>0.62570313657975452</v>
      </c>
      <c r="H143" s="87">
        <f t="shared" si="38"/>
        <v>0.1984359</v>
      </c>
      <c r="I143" s="86"/>
    </row>
    <row r="145" spans="1:9" ht="30" x14ac:dyDescent="0.25">
      <c r="A145" s="135" t="s">
        <v>113</v>
      </c>
      <c r="B145" s="118"/>
      <c r="C145" s="119" t="s">
        <v>4</v>
      </c>
      <c r="D145" s="119" t="s">
        <v>5</v>
      </c>
      <c r="E145" s="119" t="s">
        <v>6</v>
      </c>
      <c r="F145" s="119" t="s">
        <v>12</v>
      </c>
      <c r="G145" s="119" t="s">
        <v>3</v>
      </c>
      <c r="H145" s="119" t="s">
        <v>9</v>
      </c>
      <c r="I145" s="118" t="s">
        <v>18</v>
      </c>
    </row>
    <row r="146" spans="1:9" x14ac:dyDescent="0.25">
      <c r="A146" s="127" t="s">
        <v>102</v>
      </c>
      <c r="B146" s="118"/>
      <c r="C146" s="86">
        <f>C52*C97</f>
        <v>1.30574808E-2</v>
      </c>
      <c r="D146" s="86">
        <f t="shared" ref="D146:H148" si="39">D52*D97</f>
        <v>0.79256794371575812</v>
      </c>
      <c r="E146" s="86">
        <f t="shared" si="39"/>
        <v>0.48540747713628324</v>
      </c>
      <c r="F146" s="86" t="s">
        <v>17</v>
      </c>
      <c r="G146" s="86" t="s">
        <v>17</v>
      </c>
      <c r="H146" s="86" t="s">
        <v>17</v>
      </c>
      <c r="I146" s="87">
        <f>SUM(C146:H146)</f>
        <v>1.2910329016520414</v>
      </c>
    </row>
    <row r="147" spans="1:9" x14ac:dyDescent="0.25">
      <c r="A147" s="127" t="s">
        <v>103</v>
      </c>
      <c r="B147" s="118"/>
      <c r="C147" s="86" t="s">
        <v>17</v>
      </c>
      <c r="D147" s="86">
        <f t="shared" si="39"/>
        <v>1.6889723768472957</v>
      </c>
      <c r="E147" s="86">
        <f t="shared" si="39"/>
        <v>0.70399545408005615</v>
      </c>
      <c r="F147" s="86">
        <f t="shared" si="39"/>
        <v>18.421427632180965</v>
      </c>
      <c r="G147" s="86">
        <f t="shared" si="39"/>
        <v>0.71571598671395698</v>
      </c>
      <c r="H147" s="86">
        <f t="shared" si="39"/>
        <v>0.50601154500000001</v>
      </c>
      <c r="I147" s="87">
        <f t="shared" ref="I147:I148" si="40">SUM(C147:H147)</f>
        <v>22.036122994822271</v>
      </c>
    </row>
    <row r="148" spans="1:9" x14ac:dyDescent="0.25">
      <c r="A148" s="127" t="s">
        <v>104</v>
      </c>
      <c r="B148" s="118"/>
      <c r="C148" s="86" t="s">
        <v>17</v>
      </c>
      <c r="D148" s="86">
        <f t="shared" si="39"/>
        <v>5.626134217783553E-3</v>
      </c>
      <c r="E148" s="86" t="s">
        <v>17</v>
      </c>
      <c r="F148" s="86" t="s">
        <v>17</v>
      </c>
      <c r="G148" s="86" t="s">
        <v>17</v>
      </c>
      <c r="H148" s="86" t="s">
        <v>17</v>
      </c>
      <c r="I148" s="87">
        <f t="shared" si="40"/>
        <v>5.626134217783553E-3</v>
      </c>
    </row>
    <row r="149" spans="1:9" x14ac:dyDescent="0.25">
      <c r="A149" s="127" t="s">
        <v>18</v>
      </c>
      <c r="B149" s="118"/>
      <c r="C149" s="87">
        <f>SUM(C146:C148)</f>
        <v>1.30574808E-2</v>
      </c>
      <c r="D149" s="87">
        <f>SUM(D146:D148)</f>
        <v>2.4871664547808372</v>
      </c>
      <c r="E149" s="87">
        <f t="shared" ref="E149:H149" si="41">SUM(E146:E148)</f>
        <v>1.1894029312163394</v>
      </c>
      <c r="F149" s="87">
        <f t="shared" si="41"/>
        <v>18.421427632180965</v>
      </c>
      <c r="G149" s="87">
        <f t="shared" si="41"/>
        <v>0.71571598671395698</v>
      </c>
      <c r="H149" s="87">
        <f t="shared" si="41"/>
        <v>0.50601154500000001</v>
      </c>
      <c r="I149" s="86"/>
    </row>
    <row r="150" spans="1:9" ht="30" x14ac:dyDescent="0.25">
      <c r="A150" s="135" t="s">
        <v>114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27" t="s">
        <v>90</v>
      </c>
      <c r="B151" s="118"/>
      <c r="C151" s="89">
        <f>C146/1000</f>
        <v>1.30574808E-5</v>
      </c>
      <c r="D151" s="89">
        <f t="shared" ref="D151:H152" si="42">D146/1000</f>
        <v>7.9256794371575809E-4</v>
      </c>
      <c r="E151" s="89">
        <f t="shared" si="42"/>
        <v>4.8540747713628327E-4</v>
      </c>
      <c r="F151" s="89" t="s">
        <v>17</v>
      </c>
      <c r="G151" s="89" t="s">
        <v>17</v>
      </c>
      <c r="H151" s="89" t="s">
        <v>17</v>
      </c>
      <c r="I151" s="90">
        <f>SUM(C151:H151)</f>
        <v>1.2910329016520413E-3</v>
      </c>
    </row>
    <row r="152" spans="1:9" x14ac:dyDescent="0.25">
      <c r="A152" s="127" t="s">
        <v>91</v>
      </c>
      <c r="B152" s="118"/>
      <c r="C152" s="89" t="s">
        <v>17</v>
      </c>
      <c r="D152" s="89">
        <f t="shared" si="42"/>
        <v>1.6889723768472957E-3</v>
      </c>
      <c r="E152" s="89">
        <f t="shared" si="42"/>
        <v>7.0399545408005612E-4</v>
      </c>
      <c r="F152" s="89">
        <f t="shared" si="42"/>
        <v>1.8421427632180964E-2</v>
      </c>
      <c r="G152" s="89">
        <f t="shared" si="42"/>
        <v>7.1571598671395697E-4</v>
      </c>
      <c r="H152" s="89">
        <f t="shared" si="42"/>
        <v>5.0601154499999999E-4</v>
      </c>
      <c r="I152" s="90">
        <f t="shared" ref="I152:I153" si="43">SUM(C152:H152)</f>
        <v>2.2036122994822271E-2</v>
      </c>
    </row>
    <row r="153" spans="1:9" x14ac:dyDescent="0.25">
      <c r="A153" s="127" t="s">
        <v>92</v>
      </c>
      <c r="B153" s="118"/>
      <c r="C153" s="89" t="s">
        <v>17</v>
      </c>
      <c r="D153" s="89" t="s">
        <v>17</v>
      </c>
      <c r="E153" s="89" t="s">
        <v>17</v>
      </c>
      <c r="F153" s="89" t="s">
        <v>17</v>
      </c>
      <c r="G153" s="89" t="s">
        <v>17</v>
      </c>
      <c r="H153" s="89" t="s">
        <v>17</v>
      </c>
      <c r="I153" s="90">
        <f t="shared" si="43"/>
        <v>0</v>
      </c>
    </row>
    <row r="154" spans="1:9" x14ac:dyDescent="0.25">
      <c r="A154" s="127" t="s">
        <v>18</v>
      </c>
      <c r="B154" s="118"/>
      <c r="C154" s="90">
        <f>SUM(C151:C153)</f>
        <v>1.30574808E-5</v>
      </c>
      <c r="D154" s="90">
        <f t="shared" ref="D154:H154" si="44">SUM(D151:D153)</f>
        <v>2.4815403205630539E-3</v>
      </c>
      <c r="E154" s="90">
        <f t="shared" si="44"/>
        <v>1.1894029312163393E-3</v>
      </c>
      <c r="F154" s="90">
        <f t="shared" si="44"/>
        <v>1.8421427632180964E-2</v>
      </c>
      <c r="G154" s="90">
        <f t="shared" si="44"/>
        <v>7.1571598671395697E-4</v>
      </c>
      <c r="H154" s="90">
        <f t="shared" si="44"/>
        <v>5.0601154499999999E-4</v>
      </c>
      <c r="I154" s="89"/>
    </row>
    <row r="157" spans="1:9" ht="30" x14ac:dyDescent="0.25">
      <c r="A157" s="119" t="s">
        <v>120</v>
      </c>
      <c r="B157" s="118"/>
      <c r="C157" s="119" t="s">
        <v>4</v>
      </c>
      <c r="D157" s="119" t="s">
        <v>5</v>
      </c>
      <c r="E157" s="119" t="s">
        <v>6</v>
      </c>
      <c r="F157" s="119" t="s">
        <v>12</v>
      </c>
      <c r="G157" s="119" t="s">
        <v>3</v>
      </c>
      <c r="H157" s="119" t="s">
        <v>9</v>
      </c>
      <c r="I157" s="118" t="s">
        <v>18</v>
      </c>
    </row>
    <row r="158" spans="1:9" x14ac:dyDescent="0.25">
      <c r="A158" s="132" t="s">
        <v>115</v>
      </c>
      <c r="B158" s="118"/>
      <c r="C158" s="86">
        <f>C105</f>
        <v>124.35696000000002</v>
      </c>
      <c r="D158" s="86">
        <f t="shared" ref="D158:H158" si="45">D105</f>
        <v>12791.044084995243</v>
      </c>
      <c r="E158" s="86">
        <f t="shared" si="45"/>
        <v>1637.4924596776068</v>
      </c>
      <c r="F158" s="86">
        <f t="shared" si="45"/>
        <v>13274.545157482409</v>
      </c>
      <c r="G158" s="86">
        <f t="shared" si="45"/>
        <v>253.90262116564418</v>
      </c>
      <c r="H158" s="86">
        <f t="shared" si="45"/>
        <v>158.74871999999999</v>
      </c>
      <c r="I158" s="87">
        <f>SUM(C158:H158)</f>
        <v>28240.090003320904</v>
      </c>
    </row>
    <row r="159" spans="1:9" x14ac:dyDescent="0.25">
      <c r="A159" s="133" t="s">
        <v>116</v>
      </c>
      <c r="B159" s="118"/>
      <c r="C159" s="86">
        <f>C116</f>
        <v>10321.627680000001</v>
      </c>
      <c r="D159" s="86">
        <f t="shared" ref="D159:H159" si="46">D116</f>
        <v>2708461.9813717762</v>
      </c>
      <c r="E159" s="86">
        <f t="shared" si="46"/>
        <v>817127.79603425425</v>
      </c>
      <c r="F159" s="86">
        <f t="shared" si="46"/>
        <v>7822124.0841320409</v>
      </c>
      <c r="G159" s="86">
        <f t="shared" si="46"/>
        <v>194685.98049984663</v>
      </c>
      <c r="H159" s="86">
        <f t="shared" si="46"/>
        <v>128983.33500000001</v>
      </c>
      <c r="I159" s="87">
        <f t="shared" ref="I159:I162" si="47">SUM(C159:H159)</f>
        <v>11681704.804717919</v>
      </c>
    </row>
    <row r="160" spans="1:9" x14ac:dyDescent="0.25">
      <c r="A160" s="134" t="s">
        <v>117</v>
      </c>
      <c r="B160" s="118"/>
      <c r="C160" s="86">
        <f>C127</f>
        <v>3419.8164000000006</v>
      </c>
      <c r="D160" s="86">
        <f t="shared" ref="D160:H160" si="48">D127</f>
        <v>91139.435002477956</v>
      </c>
      <c r="E160" s="86">
        <f t="shared" si="48"/>
        <v>67957.291367157712</v>
      </c>
      <c r="F160" s="86">
        <f t="shared" si="48"/>
        <v>95293.555753233944</v>
      </c>
      <c r="G160" s="86">
        <f t="shared" si="48"/>
        <v>625.70313657975453</v>
      </c>
      <c r="H160" s="86">
        <f t="shared" si="48"/>
        <v>198.4359</v>
      </c>
      <c r="I160" s="87">
        <f t="shared" si="47"/>
        <v>258634.23755944939</v>
      </c>
    </row>
    <row r="161" spans="1:9" x14ac:dyDescent="0.25">
      <c r="A161" s="134" t="s">
        <v>118</v>
      </c>
      <c r="B161" s="118"/>
      <c r="C161" s="86">
        <f>C138</f>
        <v>3419.8164000000006</v>
      </c>
      <c r="D161" s="86">
        <f t="shared" ref="D161:H161" si="49">D138</f>
        <v>91139.435002477956</v>
      </c>
      <c r="E161" s="86">
        <f t="shared" si="49"/>
        <v>67957.291367157712</v>
      </c>
      <c r="F161" s="86">
        <f t="shared" si="49"/>
        <v>95293.555753233944</v>
      </c>
      <c r="G161" s="86">
        <f t="shared" si="49"/>
        <v>625.70313657975453</v>
      </c>
      <c r="H161" s="86">
        <f t="shared" si="49"/>
        <v>198.4359</v>
      </c>
      <c r="I161" s="87">
        <f t="shared" si="47"/>
        <v>258634.23755944939</v>
      </c>
    </row>
    <row r="162" spans="1:9" x14ac:dyDescent="0.25">
      <c r="A162" s="135" t="s">
        <v>119</v>
      </c>
      <c r="B162" s="118"/>
      <c r="C162" s="86">
        <f>C149</f>
        <v>1.30574808E-2</v>
      </c>
      <c r="D162" s="86">
        <f t="shared" ref="D162:H162" si="50">D149</f>
        <v>2.4871664547808372</v>
      </c>
      <c r="E162" s="86">
        <f t="shared" si="50"/>
        <v>1.1894029312163394</v>
      </c>
      <c r="F162" s="86">
        <f t="shared" si="50"/>
        <v>18.421427632180965</v>
      </c>
      <c r="G162" s="86">
        <f t="shared" si="50"/>
        <v>0.71571598671395698</v>
      </c>
      <c r="H162" s="86">
        <f t="shared" si="50"/>
        <v>0.50601154500000001</v>
      </c>
      <c r="I162" s="87">
        <f t="shared" si="47"/>
        <v>23.332782030692098</v>
      </c>
    </row>
    <row r="164" spans="1:9" ht="30" x14ac:dyDescent="0.25">
      <c r="A164" s="119" t="s">
        <v>121</v>
      </c>
      <c r="B164" s="118"/>
      <c r="C164" s="119" t="s">
        <v>4</v>
      </c>
      <c r="D164" s="119" t="s">
        <v>5</v>
      </c>
      <c r="E164" s="119" t="s">
        <v>6</v>
      </c>
      <c r="F164" s="119" t="s">
        <v>12</v>
      </c>
      <c r="G164" s="119" t="s">
        <v>3</v>
      </c>
      <c r="H164" s="119" t="s">
        <v>9</v>
      </c>
      <c r="I164" s="118" t="s">
        <v>18</v>
      </c>
    </row>
    <row r="165" spans="1:9" x14ac:dyDescent="0.25">
      <c r="A165" s="132" t="s">
        <v>122</v>
      </c>
      <c r="B165" s="118"/>
      <c r="C165" s="86">
        <f>C110</f>
        <v>0.12435696000000002</v>
      </c>
      <c r="D165" s="86">
        <f t="shared" ref="D165:H165" si="51">D110</f>
        <v>12.791044084995242</v>
      </c>
      <c r="E165" s="86">
        <f t="shared" si="51"/>
        <v>1.6374924596776066</v>
      </c>
      <c r="F165" s="86">
        <f t="shared" si="51"/>
        <v>13.274545157482409</v>
      </c>
      <c r="G165" s="86">
        <f t="shared" si="51"/>
        <v>0.25390262116564416</v>
      </c>
      <c r="H165" s="86">
        <f t="shared" si="51"/>
        <v>0.15874871999999998</v>
      </c>
      <c r="I165" s="87">
        <f>SUM(C165:H165)</f>
        <v>28.240090003320901</v>
      </c>
    </row>
    <row r="166" spans="1:9" x14ac:dyDescent="0.25">
      <c r="A166" s="133" t="s">
        <v>123</v>
      </c>
      <c r="B166" s="118"/>
      <c r="C166" s="86">
        <f>C121</f>
        <v>10.321627680000001</v>
      </c>
      <c r="D166" s="86">
        <f t="shared" ref="D166:H166" si="52">D121</f>
        <v>2708.4619813717763</v>
      </c>
      <c r="E166" s="86">
        <f t="shared" si="52"/>
        <v>817.12779603425417</v>
      </c>
      <c r="F166" s="86">
        <f t="shared" si="52"/>
        <v>7822.1240841320405</v>
      </c>
      <c r="G166" s="86">
        <f t="shared" si="52"/>
        <v>194.68598049984664</v>
      </c>
      <c r="H166" s="86">
        <f t="shared" si="52"/>
        <v>128.98333500000001</v>
      </c>
      <c r="I166" s="87">
        <f t="shared" ref="I166:I169" si="53">SUM(C166:H166)</f>
        <v>11681.704804717918</v>
      </c>
    </row>
    <row r="167" spans="1:9" x14ac:dyDescent="0.25">
      <c r="A167" s="134" t="s">
        <v>124</v>
      </c>
      <c r="B167" s="118"/>
      <c r="C167" s="86">
        <f>C132</f>
        <v>3.4198164000000006</v>
      </c>
      <c r="D167" s="86">
        <f t="shared" ref="D167:H167" si="54">D132</f>
        <v>91.139435002477967</v>
      </c>
      <c r="E167" s="86">
        <f t="shared" si="54"/>
        <v>67.957291367157708</v>
      </c>
      <c r="F167" s="86">
        <f t="shared" si="54"/>
        <v>95.293555753233946</v>
      </c>
      <c r="G167" s="86">
        <f t="shared" si="54"/>
        <v>0.62570313657975452</v>
      </c>
      <c r="H167" s="86">
        <f t="shared" si="54"/>
        <v>0.1984359</v>
      </c>
      <c r="I167" s="87">
        <f t="shared" si="53"/>
        <v>258.63423755944939</v>
      </c>
    </row>
    <row r="168" spans="1:9" x14ac:dyDescent="0.25">
      <c r="A168" s="134" t="s">
        <v>125</v>
      </c>
      <c r="B168" s="118"/>
      <c r="C168" s="86">
        <f>C143</f>
        <v>3.4198164000000006</v>
      </c>
      <c r="D168" s="86">
        <f t="shared" ref="D168:H168" si="55">D143</f>
        <v>91.139435002477967</v>
      </c>
      <c r="E168" s="86">
        <f t="shared" si="55"/>
        <v>67.957291367157708</v>
      </c>
      <c r="F168" s="86">
        <f t="shared" si="55"/>
        <v>95.293555753233946</v>
      </c>
      <c r="G168" s="86">
        <f t="shared" si="55"/>
        <v>0.62570313657975452</v>
      </c>
      <c r="H168" s="86">
        <f t="shared" si="55"/>
        <v>0.1984359</v>
      </c>
      <c r="I168" s="87">
        <f t="shared" si="53"/>
        <v>258.63423755944939</v>
      </c>
    </row>
    <row r="169" spans="1:9" x14ac:dyDescent="0.25">
      <c r="A169" s="135" t="s">
        <v>126</v>
      </c>
      <c r="B169" s="118"/>
      <c r="C169" s="91">
        <f>C154</f>
        <v>1.30574808E-5</v>
      </c>
      <c r="D169" s="91">
        <f t="shared" ref="D169:H169" si="56">D154</f>
        <v>2.4815403205630539E-3</v>
      </c>
      <c r="E169" s="91">
        <f t="shared" si="56"/>
        <v>1.1894029312163393E-3</v>
      </c>
      <c r="F169" s="91">
        <f t="shared" si="56"/>
        <v>1.8421427632180964E-2</v>
      </c>
      <c r="G169" s="91">
        <f t="shared" si="56"/>
        <v>7.1571598671395697E-4</v>
      </c>
      <c r="H169" s="91">
        <f t="shared" si="56"/>
        <v>5.0601154499999999E-4</v>
      </c>
      <c r="I169" s="92">
        <f t="shared" si="53"/>
        <v>2.3327155896474314E-2</v>
      </c>
    </row>
  </sheetData>
  <mergeCells count="7">
    <mergeCell ref="A97:A99"/>
    <mergeCell ref="A9:H9"/>
    <mergeCell ref="A83:I83"/>
    <mergeCell ref="A85:A87"/>
    <mergeCell ref="A88:A90"/>
    <mergeCell ref="A91:A93"/>
    <mergeCell ref="A94:A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topLeftCell="A136" zoomScale="90" zoomScaleNormal="90" workbookViewId="0">
      <selection activeCell="A165" activeCellId="39" sqref="A3:I3 A10:I10 A15:D15 A16 A18:E18 A19 A21:H21 A25:H25 A30:H30 A33:H33 A39:H39 A44:H44 A50:H50 J50 A56:B56 A62:H62 A68:I68 A74:D74 A77:I77 A84:H84 A85:B99 A101:B110 C101:I101 C106:I106 A112:I112 A113:B121 C117:I117 A123:I123 A124:B132 C128:I128 A134:I134 A135:B143 C139:I139 A145:I145 A146:B154 C150:I150 A157:I157 A158:B162 A164:I164 A165:B169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155</v>
      </c>
    </row>
    <row r="2" spans="1:9" x14ac:dyDescent="0.2">
      <c r="A2" s="17" t="s">
        <v>54</v>
      </c>
      <c r="B2" s="44">
        <v>4.8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159</v>
      </c>
      <c r="B4" s="45">
        <v>3913</v>
      </c>
      <c r="C4" s="45">
        <v>31</v>
      </c>
      <c r="D4" s="45">
        <v>2559</v>
      </c>
      <c r="E4" s="45">
        <v>446</v>
      </c>
      <c r="F4" s="45">
        <v>215</v>
      </c>
      <c r="G4" s="45">
        <v>630</v>
      </c>
      <c r="H4" s="45">
        <v>16</v>
      </c>
      <c r="I4" s="45">
        <v>16</v>
      </c>
    </row>
    <row r="5" spans="1:9" x14ac:dyDescent="0.25">
      <c r="A5" s="7" t="s">
        <v>11</v>
      </c>
      <c r="B5" s="7">
        <f>B4*365</f>
        <v>1428245</v>
      </c>
      <c r="C5" s="7">
        <f t="shared" ref="C5:I5" si="0">C4*365</f>
        <v>11315</v>
      </c>
      <c r="D5" s="7">
        <f t="shared" si="0"/>
        <v>934035</v>
      </c>
      <c r="E5" s="7">
        <f t="shared" si="0"/>
        <v>162790</v>
      </c>
      <c r="F5" s="7">
        <f t="shared" si="0"/>
        <v>78475</v>
      </c>
      <c r="G5" s="7">
        <f t="shared" si="0"/>
        <v>229950</v>
      </c>
      <c r="H5" s="7">
        <f t="shared" si="0"/>
        <v>5840</v>
      </c>
      <c r="I5" s="7">
        <f t="shared" si="0"/>
        <v>5840</v>
      </c>
    </row>
    <row r="7" spans="1:9" x14ac:dyDescent="0.25">
      <c r="A7" s="12" t="s">
        <v>46</v>
      </c>
      <c r="B7" s="9"/>
      <c r="C7" s="9">
        <v>1</v>
      </c>
      <c r="D7" s="9">
        <f>(1+(B16*$B$19)/100)*(1+(C16*$B$19)/100)*(1+(D16*$B$19)/100)</f>
        <v>1.0735285915000001</v>
      </c>
      <c r="E7" s="9">
        <f>(1+($B$16*$C$19)/100)*(1+($C$16*$C$19)/100)*(1+($D$16*$C$19)/100)</f>
        <v>1.0266046726495002</v>
      </c>
      <c r="F7" s="9">
        <f>(1+($B$16*$D$19)/100)*(1+($C$16*$D$19)/100)*(1+($D$16*$D$19)/100)</f>
        <v>1.0282302663124998</v>
      </c>
      <c r="G7" s="9">
        <f>(1+($B$16*$E$19)/100)*(1+($C$16*$E$19)/100)*(1+($D$16*$E$19)/100)</f>
        <v>1.0877632255804999</v>
      </c>
      <c r="H7" s="9">
        <v>1</v>
      </c>
      <c r="I7" s="9">
        <v>1</v>
      </c>
    </row>
    <row r="9" spans="1:9" x14ac:dyDescent="0.25">
      <c r="A9" s="115" t="s">
        <v>59</v>
      </c>
      <c r="B9" s="115"/>
      <c r="C9" s="115"/>
      <c r="D9" s="115"/>
      <c r="E9" s="115"/>
      <c r="F9" s="115"/>
      <c r="G9" s="115"/>
      <c r="H9" s="115"/>
    </row>
    <row r="10" spans="1:9" ht="45" x14ac:dyDescent="0.25">
      <c r="A10" s="136" t="s">
        <v>57</v>
      </c>
      <c r="B10" s="119" t="s">
        <v>10</v>
      </c>
      <c r="C10" s="120" t="s">
        <v>4</v>
      </c>
      <c r="D10" s="120" t="s">
        <v>5</v>
      </c>
      <c r="E10" s="120" t="s">
        <v>6</v>
      </c>
      <c r="F10" s="120" t="s">
        <v>7</v>
      </c>
      <c r="G10" s="120" t="s">
        <v>8</v>
      </c>
      <c r="H10" s="120" t="s">
        <v>3</v>
      </c>
      <c r="I10" s="120" t="s">
        <v>9</v>
      </c>
    </row>
    <row r="11" spans="1:9" x14ac:dyDescent="0.25">
      <c r="A11" s="9" t="s">
        <v>60</v>
      </c>
      <c r="B11" s="46">
        <f>SUM(C11:I11)</f>
        <v>4174.38568902308</v>
      </c>
      <c r="C11" s="47">
        <f>C4*C7</f>
        <v>31</v>
      </c>
      <c r="D11" s="47">
        <f t="shared" ref="D11:I11" si="1">D4*D7</f>
        <v>2747.1596656485003</v>
      </c>
      <c r="E11" s="47">
        <f t="shared" si="1"/>
        <v>457.8656840016771</v>
      </c>
      <c r="F11" s="47">
        <f t="shared" si="1"/>
        <v>221.06950725718747</v>
      </c>
      <c r="G11" s="47">
        <f t="shared" si="1"/>
        <v>685.29083211571492</v>
      </c>
      <c r="H11" s="47">
        <f t="shared" si="1"/>
        <v>16</v>
      </c>
      <c r="I11" s="47">
        <f t="shared" si="1"/>
        <v>16</v>
      </c>
    </row>
    <row r="12" spans="1:9" x14ac:dyDescent="0.25">
      <c r="A12" s="9" t="s">
        <v>55</v>
      </c>
      <c r="B12" s="46">
        <f>SUM(C12:I12)</f>
        <v>1523650.7764934241</v>
      </c>
      <c r="C12" s="48">
        <f>C5*C7</f>
        <v>11315</v>
      </c>
      <c r="D12" s="48">
        <f t="shared" ref="D12:I12" si="2">D5*D7</f>
        <v>1002713.2779617027</v>
      </c>
      <c r="E12" s="48">
        <f t="shared" si="2"/>
        <v>167120.97466061212</v>
      </c>
      <c r="F12" s="48">
        <f t="shared" si="2"/>
        <v>80690.370148873422</v>
      </c>
      <c r="G12" s="48">
        <f t="shared" si="2"/>
        <v>250131.15372223593</v>
      </c>
      <c r="H12" s="48">
        <f t="shared" si="2"/>
        <v>5840</v>
      </c>
      <c r="I12" s="48">
        <f t="shared" si="2"/>
        <v>5840</v>
      </c>
    </row>
    <row r="15" spans="1:9" x14ac:dyDescent="0.2">
      <c r="A15" s="137" t="s">
        <v>47</v>
      </c>
      <c r="B15" s="138">
        <v>2011</v>
      </c>
      <c r="C15" s="138">
        <v>2012</v>
      </c>
      <c r="D15" s="138">
        <v>2013</v>
      </c>
      <c r="E15" s="4"/>
    </row>
    <row r="16" spans="1:9" x14ac:dyDescent="0.2">
      <c r="A16" s="139" t="s">
        <v>48</v>
      </c>
      <c r="B16" s="45">
        <v>4.5</v>
      </c>
      <c r="C16" s="45">
        <v>2</v>
      </c>
      <c r="D16" s="45">
        <v>1.5</v>
      </c>
      <c r="E16" s="4"/>
    </row>
    <row r="17" spans="1:9" x14ac:dyDescent="0.2">
      <c r="A17" s="53"/>
      <c r="B17" s="53"/>
      <c r="C17" s="4"/>
      <c r="D17" s="4"/>
      <c r="E17" s="4"/>
    </row>
    <row r="18" spans="1:9" x14ac:dyDescent="0.25">
      <c r="A18" s="139" t="s">
        <v>49</v>
      </c>
      <c r="B18" s="140" t="s">
        <v>50</v>
      </c>
      <c r="C18" s="140" t="s">
        <v>51</v>
      </c>
      <c r="D18" s="140" t="s">
        <v>52</v>
      </c>
      <c r="E18" s="140" t="s">
        <v>53</v>
      </c>
    </row>
    <row r="19" spans="1:9" x14ac:dyDescent="0.2">
      <c r="A19" s="139"/>
      <c r="B19" s="45">
        <v>0.9</v>
      </c>
      <c r="C19" s="45">
        <v>0.33</v>
      </c>
      <c r="D19" s="45">
        <v>0.35</v>
      </c>
      <c r="E19" s="45">
        <v>1.07</v>
      </c>
    </row>
    <row r="21" spans="1:9" ht="30" x14ac:dyDescent="0.25">
      <c r="A21" s="118" t="s">
        <v>58</v>
      </c>
      <c r="B21" s="119" t="s">
        <v>10</v>
      </c>
      <c r="C21" s="119" t="s">
        <v>4</v>
      </c>
      <c r="D21" s="119" t="s">
        <v>5</v>
      </c>
      <c r="E21" s="119" t="s">
        <v>6</v>
      </c>
      <c r="F21" s="119" t="s">
        <v>13</v>
      </c>
      <c r="G21" s="119" t="s">
        <v>3</v>
      </c>
      <c r="H21" s="119" t="s">
        <v>9</v>
      </c>
      <c r="I21" s="13"/>
    </row>
    <row r="22" spans="1:9" x14ac:dyDescent="0.25">
      <c r="A22" s="9" t="s">
        <v>38</v>
      </c>
      <c r="B22" s="20">
        <f>B11</f>
        <v>4174.38568902308</v>
      </c>
      <c r="C22" s="20">
        <f>C11</f>
        <v>31</v>
      </c>
      <c r="D22" s="20">
        <f>D11</f>
        <v>2747.1596656485003</v>
      </c>
      <c r="E22" s="20">
        <f>E11</f>
        <v>457.8656840016771</v>
      </c>
      <c r="F22" s="20">
        <f>F11+G11</f>
        <v>906.36033937290244</v>
      </c>
      <c r="G22" s="20">
        <f>H11</f>
        <v>16</v>
      </c>
      <c r="H22" s="20">
        <f>I11</f>
        <v>16</v>
      </c>
      <c r="I22" s="14"/>
    </row>
    <row r="23" spans="1:9" x14ac:dyDescent="0.25">
      <c r="A23" s="9" t="s">
        <v>11</v>
      </c>
      <c r="B23" s="21">
        <f>B22*365</f>
        <v>1523650.7764934241</v>
      </c>
      <c r="C23" s="21">
        <f t="shared" ref="C23:E23" si="3">C22*365</f>
        <v>11315</v>
      </c>
      <c r="D23" s="21">
        <f t="shared" si="3"/>
        <v>1002713.2779617027</v>
      </c>
      <c r="E23" s="21">
        <f t="shared" si="3"/>
        <v>167120.97466061215</v>
      </c>
      <c r="F23" s="20">
        <f>F22*365</f>
        <v>330821.52387110941</v>
      </c>
      <c r="G23" s="21">
        <f t="shared" ref="G23:H23" si="4">G22*365</f>
        <v>5840</v>
      </c>
      <c r="H23" s="21">
        <f t="shared" si="4"/>
        <v>5840</v>
      </c>
      <c r="I23" s="15"/>
    </row>
    <row r="24" spans="1:9" ht="25.5" customHeight="1" x14ac:dyDescent="0.2"/>
    <row r="25" spans="1:9" ht="30" x14ac:dyDescent="0.25">
      <c r="A25" s="118" t="s">
        <v>42</v>
      </c>
      <c r="B25" s="121"/>
      <c r="C25" s="119" t="s">
        <v>4</v>
      </c>
      <c r="D25" s="119" t="s">
        <v>5</v>
      </c>
      <c r="E25" s="119" t="s">
        <v>6</v>
      </c>
      <c r="F25" s="119" t="s">
        <v>12</v>
      </c>
      <c r="G25" s="119" t="s">
        <v>3</v>
      </c>
      <c r="H25" s="119" t="s">
        <v>9</v>
      </c>
    </row>
    <row r="26" spans="1:9" x14ac:dyDescent="0.25">
      <c r="A26" s="1" t="s">
        <v>14</v>
      </c>
      <c r="B26" s="1"/>
      <c r="C26" s="40">
        <v>3.5</v>
      </c>
      <c r="D26" s="40">
        <v>6.5</v>
      </c>
      <c r="E26" s="40">
        <v>9</v>
      </c>
      <c r="F26" s="40">
        <v>30</v>
      </c>
      <c r="G26" s="40">
        <v>25</v>
      </c>
      <c r="H26" s="40">
        <v>30</v>
      </c>
    </row>
    <row r="27" spans="1:9" x14ac:dyDescent="0.25">
      <c r="A27" s="1" t="s">
        <v>15</v>
      </c>
      <c r="B27" s="1"/>
      <c r="C27" s="40">
        <f>C26/100</f>
        <v>3.5000000000000003E-2</v>
      </c>
      <c r="D27" s="40">
        <f t="shared" ref="D27:H27" si="5">D26/100</f>
        <v>6.5000000000000002E-2</v>
      </c>
      <c r="E27" s="40">
        <f t="shared" si="5"/>
        <v>0.09</v>
      </c>
      <c r="F27" s="40">
        <f t="shared" si="5"/>
        <v>0.3</v>
      </c>
      <c r="G27" s="40">
        <f t="shared" si="5"/>
        <v>0.25</v>
      </c>
      <c r="H27" s="40">
        <f t="shared" si="5"/>
        <v>0.3</v>
      </c>
    </row>
    <row r="28" spans="1:9" x14ac:dyDescent="0.25">
      <c r="A28" s="41" t="s">
        <v>37</v>
      </c>
      <c r="B28" s="41"/>
      <c r="C28" s="42">
        <f>C27*$B$2</f>
        <v>0.16800000000000001</v>
      </c>
      <c r="D28" s="42">
        <f t="shared" ref="D28:H28" si="6">D27*$B$2</f>
        <v>0.312</v>
      </c>
      <c r="E28" s="42">
        <f t="shared" si="6"/>
        <v>0.432</v>
      </c>
      <c r="F28" s="42">
        <f t="shared" si="6"/>
        <v>1.44</v>
      </c>
      <c r="G28" s="42">
        <f t="shared" si="6"/>
        <v>1.2</v>
      </c>
      <c r="H28" s="42">
        <f t="shared" si="6"/>
        <v>1.44</v>
      </c>
    </row>
    <row r="30" spans="1:9" ht="30" x14ac:dyDescent="0.25">
      <c r="A30" s="118" t="s">
        <v>43</v>
      </c>
      <c r="B30" s="121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9" x14ac:dyDescent="0.2">
      <c r="A31" s="1"/>
      <c r="B31" s="1"/>
      <c r="C31" s="40">
        <f t="shared" ref="C31:H31" si="7">C23*C28</f>
        <v>1900.92</v>
      </c>
      <c r="D31" s="40">
        <f t="shared" si="7"/>
        <v>312846.54272405122</v>
      </c>
      <c r="E31" s="40">
        <f t="shared" si="7"/>
        <v>72196.261053384442</v>
      </c>
      <c r="F31" s="40">
        <f t="shared" si="7"/>
        <v>476382.99437439756</v>
      </c>
      <c r="G31" s="40">
        <f t="shared" si="7"/>
        <v>7008</v>
      </c>
      <c r="H31" s="40">
        <f t="shared" si="7"/>
        <v>8409.6</v>
      </c>
    </row>
    <row r="32" spans="1:9" x14ac:dyDescent="0.2">
      <c r="B32" s="6"/>
      <c r="C32" s="6"/>
      <c r="D32" s="6"/>
      <c r="E32" s="6"/>
      <c r="F32" s="6"/>
      <c r="G32" s="6"/>
      <c r="H32" s="6"/>
    </row>
    <row r="33" spans="1:8" ht="30" x14ac:dyDescent="0.25">
      <c r="A33" s="122" t="s">
        <v>39</v>
      </c>
      <c r="B33" s="122"/>
      <c r="C33" s="123" t="s">
        <v>4</v>
      </c>
      <c r="D33" s="123" t="s">
        <v>5</v>
      </c>
      <c r="E33" s="123" t="s">
        <v>6</v>
      </c>
      <c r="F33" s="123" t="s">
        <v>12</v>
      </c>
      <c r="G33" s="123" t="s">
        <v>3</v>
      </c>
      <c r="H33" s="123" t="s">
        <v>9</v>
      </c>
    </row>
    <row r="34" spans="1:8" x14ac:dyDescent="0.2">
      <c r="A34" s="22" t="s">
        <v>0</v>
      </c>
      <c r="B34" s="22"/>
      <c r="C34" s="23">
        <v>1</v>
      </c>
      <c r="D34" s="22">
        <v>10937607</v>
      </c>
      <c r="E34" s="22"/>
      <c r="F34" s="22">
        <f>678122+1630</f>
        <v>679752</v>
      </c>
      <c r="G34" s="24">
        <v>934</v>
      </c>
      <c r="H34" s="22" t="s">
        <v>17</v>
      </c>
    </row>
    <row r="35" spans="1:8" x14ac:dyDescent="0.25">
      <c r="A35" s="22" t="s">
        <v>1</v>
      </c>
      <c r="B35" s="22"/>
      <c r="C35" s="22" t="s">
        <v>17</v>
      </c>
      <c r="D35" s="22">
        <v>5259881</v>
      </c>
      <c r="E35" s="22"/>
      <c r="F35" s="22">
        <f>2027944+273099</f>
        <v>2301043</v>
      </c>
      <c r="G35" s="22">
        <v>31355</v>
      </c>
      <c r="H35" s="23">
        <v>1</v>
      </c>
    </row>
    <row r="36" spans="1:8" x14ac:dyDescent="0.2">
      <c r="A36" s="22" t="s">
        <v>16</v>
      </c>
      <c r="B36" s="22"/>
      <c r="C36" s="22" t="s">
        <v>17</v>
      </c>
      <c r="D36" s="22">
        <v>2846868</v>
      </c>
      <c r="E36" s="22"/>
      <c r="F36" s="22">
        <f>182812+1819</f>
        <v>184631</v>
      </c>
      <c r="G36" s="22">
        <v>311</v>
      </c>
      <c r="H36" s="22" t="s">
        <v>17</v>
      </c>
    </row>
    <row r="37" spans="1:8" x14ac:dyDescent="0.25">
      <c r="A37" s="25" t="s">
        <v>18</v>
      </c>
      <c r="B37" s="26"/>
      <c r="C37" s="26"/>
      <c r="D37" s="26">
        <f>SUM(D34:D36)</f>
        <v>19044356</v>
      </c>
      <c r="E37" s="26"/>
      <c r="F37" s="26">
        <f>SUM(F34:F36)</f>
        <v>3165426</v>
      </c>
      <c r="G37" s="27">
        <f>SUM(G34:G36)</f>
        <v>32600</v>
      </c>
      <c r="H37" s="26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ht="45" x14ac:dyDescent="0.25">
      <c r="A39" s="124" t="s">
        <v>40</v>
      </c>
      <c r="B39" s="122"/>
      <c r="C39" s="123" t="s">
        <v>4</v>
      </c>
      <c r="D39" s="123" t="s">
        <v>5</v>
      </c>
      <c r="E39" s="123" t="s">
        <v>6</v>
      </c>
      <c r="F39" s="123" t="s">
        <v>12</v>
      </c>
      <c r="G39" s="123" t="s">
        <v>3</v>
      </c>
      <c r="H39" s="123" t="s">
        <v>9</v>
      </c>
    </row>
    <row r="40" spans="1:8" x14ac:dyDescent="0.25">
      <c r="A40" s="22" t="s">
        <v>0</v>
      </c>
      <c r="B40" s="22"/>
      <c r="C40" s="28">
        <v>1</v>
      </c>
      <c r="D40" s="28">
        <f>D34/$D$37</f>
        <v>0.57432275473111294</v>
      </c>
      <c r="E40" s="28">
        <f>F34/$F$37</f>
        <v>0.21474266022961838</v>
      </c>
      <c r="F40" s="28">
        <f>F34/$F$37</f>
        <v>0.21474266022961838</v>
      </c>
      <c r="G40" s="28">
        <f>G34/$G$37</f>
        <v>2.8650306748466258E-2</v>
      </c>
      <c r="H40" s="22" t="s">
        <v>17</v>
      </c>
    </row>
    <row r="41" spans="1:8" x14ac:dyDescent="0.25">
      <c r="A41" s="22" t="s">
        <v>1</v>
      </c>
      <c r="B41" s="22"/>
      <c r="C41" s="28" t="s">
        <v>17</v>
      </c>
      <c r="D41" s="28">
        <f>D35/$D$37</f>
        <v>0.27619106679165206</v>
      </c>
      <c r="E41" s="28">
        <f>F35/$F$37</f>
        <v>0.72692996140171973</v>
      </c>
      <c r="F41" s="28">
        <f>F35/$F$37</f>
        <v>0.72692996140171973</v>
      </c>
      <c r="G41" s="28">
        <f>G35/$G$37</f>
        <v>0.9618098159509203</v>
      </c>
      <c r="H41" s="28">
        <v>1</v>
      </c>
    </row>
    <row r="42" spans="1:8" x14ac:dyDescent="0.25">
      <c r="A42" s="22" t="s">
        <v>16</v>
      </c>
      <c r="B42" s="22"/>
      <c r="C42" s="28" t="s">
        <v>17</v>
      </c>
      <c r="D42" s="28">
        <f>D36/$D$37</f>
        <v>0.14948617847723494</v>
      </c>
      <c r="E42" s="28">
        <f>F36/$F$37</f>
        <v>5.8327378368661913E-2</v>
      </c>
      <c r="F42" s="28">
        <f>F36/$F$37</f>
        <v>5.8327378368661913E-2</v>
      </c>
      <c r="G42" s="28">
        <f>G36/$G$37</f>
        <v>9.5398773006134963E-3</v>
      </c>
      <c r="H42" s="28" t="s">
        <v>17</v>
      </c>
    </row>
    <row r="44" spans="1:8" ht="30" x14ac:dyDescent="0.25">
      <c r="A44" s="119" t="s">
        <v>44</v>
      </c>
      <c r="B44" s="118"/>
      <c r="C44" s="119" t="s">
        <v>4</v>
      </c>
      <c r="D44" s="119" t="s">
        <v>5</v>
      </c>
      <c r="E44" s="119" t="s">
        <v>6</v>
      </c>
      <c r="F44" s="119" t="s">
        <v>12</v>
      </c>
      <c r="G44" s="119" t="s">
        <v>3</v>
      </c>
      <c r="H44" s="119" t="s">
        <v>9</v>
      </c>
    </row>
    <row r="45" spans="1:8" x14ac:dyDescent="0.25">
      <c r="A45" s="19" t="s">
        <v>18</v>
      </c>
      <c r="B45" s="10"/>
      <c r="C45" s="29">
        <f t="shared" ref="C45:H45" si="8">C31</f>
        <v>1900.92</v>
      </c>
      <c r="D45" s="29">
        <f t="shared" si="8"/>
        <v>312846.54272405122</v>
      </c>
      <c r="E45" s="29">
        <f t="shared" si="8"/>
        <v>72196.261053384442</v>
      </c>
      <c r="F45" s="29">
        <f t="shared" si="8"/>
        <v>476382.99437439756</v>
      </c>
      <c r="G45" s="29">
        <f t="shared" si="8"/>
        <v>7008</v>
      </c>
      <c r="H45" s="29">
        <f t="shared" si="8"/>
        <v>8409.6</v>
      </c>
    </row>
    <row r="46" spans="1:8" x14ac:dyDescent="0.25">
      <c r="A46" s="30" t="s">
        <v>19</v>
      </c>
      <c r="B46" s="31"/>
      <c r="C46" s="32">
        <f>C45</f>
        <v>1900.92</v>
      </c>
      <c r="D46" s="32">
        <f>$D$45*D40</f>
        <v>179674.8882253819</v>
      </c>
      <c r="E46" s="32">
        <f>$E$45*E40</f>
        <v>15503.617157235765</v>
      </c>
      <c r="F46" s="32">
        <f>$F$45*F40</f>
        <v>102299.75150010946</v>
      </c>
      <c r="G46" s="32">
        <f>$G$45*G40</f>
        <v>200.78134969325154</v>
      </c>
      <c r="H46" s="33" t="s">
        <v>17</v>
      </c>
    </row>
    <row r="47" spans="1:8" x14ac:dyDescent="0.25">
      <c r="A47" s="30" t="s">
        <v>20</v>
      </c>
      <c r="B47" s="31"/>
      <c r="C47" s="32" t="s">
        <v>17</v>
      </c>
      <c r="D47" s="32">
        <f>$D$45*D41</f>
        <v>86405.420377035858</v>
      </c>
      <c r="E47" s="32">
        <f>$E$45*E41</f>
        <v>52481.62526088523</v>
      </c>
      <c r="F47" s="32">
        <f>$F$45*F41</f>
        <v>346297.07171301648</v>
      </c>
      <c r="G47" s="32">
        <f>$G$45*G41</f>
        <v>6740.363190184049</v>
      </c>
      <c r="H47" s="32">
        <f>H45</f>
        <v>8409.6</v>
      </c>
    </row>
    <row r="48" spans="1:8" x14ac:dyDescent="0.25">
      <c r="A48" s="30" t="s">
        <v>21</v>
      </c>
      <c r="B48" s="31"/>
      <c r="C48" s="32" t="s">
        <v>17</v>
      </c>
      <c r="D48" s="32">
        <f>$D$45*D42</f>
        <v>46766.234121633424</v>
      </c>
      <c r="E48" s="32">
        <f>$E$45*E42</f>
        <v>4211.0186352634446</v>
      </c>
      <c r="F48" s="32">
        <f>$F$45*F42</f>
        <v>27786.171161271624</v>
      </c>
      <c r="G48" s="32">
        <f>$G$45*G42</f>
        <v>66.855460122699384</v>
      </c>
      <c r="H48" s="32" t="s">
        <v>17</v>
      </c>
    </row>
    <row r="49" spans="1:10" x14ac:dyDescent="0.25">
      <c r="A49" s="37"/>
      <c r="B49" s="38"/>
      <c r="C49" s="39"/>
      <c r="D49" s="39"/>
      <c r="E49" s="39"/>
      <c r="F49" s="39"/>
      <c r="G49" s="39"/>
      <c r="H49" s="39"/>
    </row>
    <row r="50" spans="1:10" ht="30" x14ac:dyDescent="0.25">
      <c r="A50" s="119" t="s">
        <v>89</v>
      </c>
      <c r="B50" s="118"/>
      <c r="C50" s="119" t="s">
        <v>4</v>
      </c>
      <c r="D50" s="119" t="s">
        <v>5</v>
      </c>
      <c r="E50" s="119" t="s">
        <v>6</v>
      </c>
      <c r="F50" s="119" t="s">
        <v>12</v>
      </c>
      <c r="G50" s="119" t="s">
        <v>3</v>
      </c>
      <c r="H50" s="119" t="s">
        <v>9</v>
      </c>
      <c r="J50" s="119" t="s">
        <v>94</v>
      </c>
    </row>
    <row r="51" spans="1:10" x14ac:dyDescent="0.25">
      <c r="A51" s="19" t="s">
        <v>18</v>
      </c>
      <c r="B51" s="10"/>
      <c r="C51" s="29">
        <f t="shared" ref="C51" si="9">C37</f>
        <v>0</v>
      </c>
      <c r="D51" s="29">
        <f>SUM(D52:D54)</f>
        <v>225472.13065712643</v>
      </c>
      <c r="E51" s="29">
        <f t="shared" ref="E51:H51" si="10">SUM(E52:E54)</f>
        <v>56471.487130177899</v>
      </c>
      <c r="F51" s="29">
        <f t="shared" si="10"/>
        <v>372623.95231183904</v>
      </c>
      <c r="G51" s="29">
        <f t="shared" si="10"/>
        <v>5707.7623361963178</v>
      </c>
      <c r="H51" s="29">
        <f t="shared" si="10"/>
        <v>6895.8720000000003</v>
      </c>
      <c r="J51" s="43" t="s">
        <v>93</v>
      </c>
    </row>
    <row r="52" spans="1:10" x14ac:dyDescent="0.25">
      <c r="A52" s="30" t="s">
        <v>90</v>
      </c>
      <c r="B52" s="31"/>
      <c r="C52" s="32">
        <f>C46*$J$52</f>
        <v>1368.6623999999999</v>
      </c>
      <c r="D52" s="32">
        <f t="shared" ref="D52:G52" si="11">D46*$J$52</f>
        <v>129365.91952227497</v>
      </c>
      <c r="E52" s="32">
        <f t="shared" si="11"/>
        <v>11162.60435320975</v>
      </c>
      <c r="F52" s="32">
        <f t="shared" si="11"/>
        <v>73655.821080078807</v>
      </c>
      <c r="G52" s="32">
        <f t="shared" si="11"/>
        <v>144.56257177914111</v>
      </c>
      <c r="H52" s="32" t="s">
        <v>17</v>
      </c>
      <c r="J52" s="7">
        <v>0.72</v>
      </c>
    </row>
    <row r="53" spans="1:10" x14ac:dyDescent="0.25">
      <c r="A53" s="30" t="s">
        <v>91</v>
      </c>
      <c r="B53" s="31"/>
      <c r="C53" s="32" t="s">
        <v>17</v>
      </c>
      <c r="D53" s="32">
        <f t="shared" ref="D53:H53" si="12">D47*$J$53</f>
        <v>70852.444709169402</v>
      </c>
      <c r="E53" s="32">
        <f t="shared" si="12"/>
        <v>43034.932713925889</v>
      </c>
      <c r="F53" s="32">
        <f t="shared" si="12"/>
        <v>283963.59880467353</v>
      </c>
      <c r="G53" s="32">
        <f t="shared" si="12"/>
        <v>5527.0978159509195</v>
      </c>
      <c r="H53" s="32">
        <f t="shared" si="12"/>
        <v>6895.8720000000003</v>
      </c>
      <c r="J53" s="7">
        <v>0.82</v>
      </c>
    </row>
    <row r="54" spans="1:10" x14ac:dyDescent="0.25">
      <c r="A54" s="30" t="s">
        <v>92</v>
      </c>
      <c r="B54" s="31"/>
      <c r="C54" s="32" t="s">
        <v>17</v>
      </c>
      <c r="D54" s="32">
        <f>D48*$J$54</f>
        <v>25253.76642568205</v>
      </c>
      <c r="E54" s="32">
        <f t="shared" ref="E54:G54" si="13">E48*$J$54</f>
        <v>2273.9500630422604</v>
      </c>
      <c r="F54" s="32">
        <f t="shared" si="13"/>
        <v>15004.532427086679</v>
      </c>
      <c r="G54" s="32">
        <f t="shared" si="13"/>
        <v>36.101948466257667</v>
      </c>
      <c r="H54" s="32" t="s">
        <v>17</v>
      </c>
      <c r="J54" s="7">
        <v>0.54</v>
      </c>
    </row>
    <row r="55" spans="1:10" x14ac:dyDescent="0.25">
      <c r="A55" s="37"/>
      <c r="B55" s="38"/>
      <c r="C55" s="39"/>
      <c r="D55" s="39"/>
      <c r="E55" s="39"/>
      <c r="F55" s="39"/>
      <c r="G55" s="39"/>
      <c r="H55" s="39"/>
    </row>
    <row r="56" spans="1:10" x14ac:dyDescent="0.25">
      <c r="A56" s="125" t="s">
        <v>45</v>
      </c>
      <c r="B56" s="125"/>
    </row>
    <row r="57" spans="1:10" x14ac:dyDescent="0.25">
      <c r="A57" s="2" t="s">
        <v>22</v>
      </c>
      <c r="B57" s="9" t="s">
        <v>41</v>
      </c>
    </row>
    <row r="58" spans="1:10" x14ac:dyDescent="0.25">
      <c r="A58" s="2" t="s">
        <v>2</v>
      </c>
      <c r="B58" s="9">
        <v>9.1999999999999993</v>
      </c>
    </row>
    <row r="59" spans="1:10" x14ac:dyDescent="0.25">
      <c r="A59" s="2" t="s">
        <v>1</v>
      </c>
      <c r="B59" s="9">
        <v>10</v>
      </c>
    </row>
    <row r="60" spans="1:10" x14ac:dyDescent="0.25">
      <c r="A60" s="2" t="s">
        <v>16</v>
      </c>
      <c r="B60" s="7">
        <v>6.95</v>
      </c>
      <c r="C60" s="5"/>
    </row>
    <row r="62" spans="1:10" ht="30" x14ac:dyDescent="0.25">
      <c r="A62" s="118" t="s">
        <v>23</v>
      </c>
      <c r="B62" s="118"/>
      <c r="C62" s="119" t="s">
        <v>4</v>
      </c>
      <c r="D62" s="119" t="s">
        <v>5</v>
      </c>
      <c r="E62" s="119" t="s">
        <v>6</v>
      </c>
      <c r="F62" s="119" t="s">
        <v>12</v>
      </c>
      <c r="G62" s="119" t="s">
        <v>3</v>
      </c>
      <c r="H62" s="119" t="s">
        <v>9</v>
      </c>
    </row>
    <row r="63" spans="1:10" x14ac:dyDescent="0.25">
      <c r="A63" s="30" t="s">
        <v>24</v>
      </c>
      <c r="B63" s="31"/>
      <c r="C63" s="32">
        <f>C46*$B$58</f>
        <v>17488.464</v>
      </c>
      <c r="D63" s="32">
        <f>D46*$B$58</f>
        <v>1653008.9716735133</v>
      </c>
      <c r="E63" s="32">
        <f>E46*$B$58</f>
        <v>142633.27784656902</v>
      </c>
      <c r="F63" s="32">
        <f>F46*$B$58</f>
        <v>941157.7138010069</v>
      </c>
      <c r="G63" s="32">
        <f>G46*$B$58</f>
        <v>1847.1884171779141</v>
      </c>
      <c r="H63" s="33" t="s">
        <v>17</v>
      </c>
    </row>
    <row r="64" spans="1:10" x14ac:dyDescent="0.25">
      <c r="A64" s="30" t="s">
        <v>25</v>
      </c>
      <c r="B64" s="31"/>
      <c r="C64" s="32" t="s">
        <v>17</v>
      </c>
      <c r="D64" s="32">
        <f>D47*$B$59</f>
        <v>864054.20377035858</v>
      </c>
      <c r="E64" s="32">
        <f>E47*$B$59</f>
        <v>524816.25260885234</v>
      </c>
      <c r="F64" s="32">
        <f>F47*$B$59</f>
        <v>3462970.7171301646</v>
      </c>
      <c r="G64" s="32">
        <f>G47*$B$59</f>
        <v>67403.63190184049</v>
      </c>
      <c r="H64" s="32">
        <f>H47*$B$59</f>
        <v>84096</v>
      </c>
    </row>
    <row r="65" spans="1:9" x14ac:dyDescent="0.25">
      <c r="A65" s="30" t="s">
        <v>26</v>
      </c>
      <c r="B65" s="31"/>
      <c r="C65" s="32" t="s">
        <v>17</v>
      </c>
      <c r="D65" s="32">
        <f>D48*$B$60</f>
        <v>325025.32714535232</v>
      </c>
      <c r="E65" s="32">
        <f>E48*$B$60</f>
        <v>29266.579515080939</v>
      </c>
      <c r="F65" s="32">
        <f>F48*$B$60</f>
        <v>193113.88957083778</v>
      </c>
      <c r="G65" s="32">
        <f>G48*$B$60</f>
        <v>464.64544785276075</v>
      </c>
      <c r="H65" s="32" t="s">
        <v>17</v>
      </c>
    </row>
    <row r="66" spans="1:9" x14ac:dyDescent="0.25">
      <c r="A66" s="34"/>
      <c r="B66" s="19" t="s">
        <v>18</v>
      </c>
      <c r="C66" s="29">
        <f>SUM(C63:C65)</f>
        <v>17488.464</v>
      </c>
      <c r="D66" s="29">
        <f>SUM(D63:D65)</f>
        <v>2842088.5025892244</v>
      </c>
      <c r="E66" s="29">
        <f>SUM(E63:E65)</f>
        <v>696716.10997050232</v>
      </c>
      <c r="F66" s="29">
        <f>SUM(F63:F65)</f>
        <v>4597242.3205020092</v>
      </c>
      <c r="G66" s="29">
        <f>SUM(G63:G65)</f>
        <v>69715.465766871159</v>
      </c>
      <c r="H66" s="29">
        <f>SUM(H64:H65)</f>
        <v>84096</v>
      </c>
    </row>
    <row r="68" spans="1:9" ht="30" x14ac:dyDescent="0.25">
      <c r="A68" s="118" t="s">
        <v>30</v>
      </c>
      <c r="B68" s="118"/>
      <c r="C68" s="119" t="s">
        <v>4</v>
      </c>
      <c r="D68" s="119" t="s">
        <v>5</v>
      </c>
      <c r="E68" s="119" t="s">
        <v>6</v>
      </c>
      <c r="F68" s="119" t="s">
        <v>12</v>
      </c>
      <c r="G68" s="119" t="s">
        <v>3</v>
      </c>
      <c r="H68" s="119" t="s">
        <v>9</v>
      </c>
      <c r="I68" s="126" t="s">
        <v>18</v>
      </c>
    </row>
    <row r="69" spans="1:9" x14ac:dyDescent="0.25">
      <c r="A69" s="36" t="s">
        <v>27</v>
      </c>
      <c r="B69" s="36"/>
      <c r="C69" s="49">
        <f>C63/1000</f>
        <v>17.488464</v>
      </c>
      <c r="D69" s="49">
        <f>D63/1000</f>
        <v>1653.0089716735133</v>
      </c>
      <c r="E69" s="49">
        <f>E63/1000</f>
        <v>142.63327784656903</v>
      </c>
      <c r="F69" s="49">
        <f>F63/1000</f>
        <v>941.15771380100693</v>
      </c>
      <c r="G69" s="49">
        <f>G63/1000</f>
        <v>1.847188417177914</v>
      </c>
      <c r="H69" s="50"/>
      <c r="I69" s="63">
        <f>SUM(C69:H69)</f>
        <v>2756.1356157382675</v>
      </c>
    </row>
    <row r="70" spans="1:9" x14ac:dyDescent="0.25">
      <c r="A70" s="36" t="s">
        <v>28</v>
      </c>
      <c r="B70" s="36"/>
      <c r="C70" s="49" t="s">
        <v>17</v>
      </c>
      <c r="D70" s="49">
        <f>D64/1000</f>
        <v>864.05420377035853</v>
      </c>
      <c r="E70" s="49">
        <f>E64/1000</f>
        <v>524.81625260885232</v>
      </c>
      <c r="F70" s="49">
        <f>F64/1000</f>
        <v>3462.9707171301648</v>
      </c>
      <c r="G70" s="49">
        <f>G64/1000</f>
        <v>67.403631901840484</v>
      </c>
      <c r="H70" s="49">
        <f>H64/1000</f>
        <v>84.096000000000004</v>
      </c>
      <c r="I70" s="63">
        <f t="shared" ref="I70:I71" si="14">SUM(C70:H70)</f>
        <v>5003.3408054112169</v>
      </c>
    </row>
    <row r="71" spans="1:9" x14ac:dyDescent="0.25">
      <c r="A71" s="36" t="s">
        <v>29</v>
      </c>
      <c r="B71" s="36"/>
      <c r="C71" s="49" t="s">
        <v>17</v>
      </c>
      <c r="D71" s="49">
        <f t="shared" ref="D71:G72" si="15">D65/1000</f>
        <v>325.02532714535232</v>
      </c>
      <c r="E71" s="49">
        <f t="shared" si="15"/>
        <v>29.266579515080938</v>
      </c>
      <c r="F71" s="49">
        <f t="shared" si="15"/>
        <v>193.11388957083778</v>
      </c>
      <c r="G71" s="49">
        <f t="shared" si="15"/>
        <v>0.46464544785276074</v>
      </c>
      <c r="H71" s="49" t="s">
        <v>17</v>
      </c>
      <c r="I71" s="63">
        <f t="shared" si="14"/>
        <v>547.87044167912381</v>
      </c>
    </row>
    <row r="72" spans="1:9" x14ac:dyDescent="0.25">
      <c r="A72" s="51"/>
      <c r="B72" s="35" t="s">
        <v>18</v>
      </c>
      <c r="C72" s="49">
        <f>C66/1000</f>
        <v>17.488464</v>
      </c>
      <c r="D72" s="49">
        <f t="shared" si="15"/>
        <v>2842.0885025892244</v>
      </c>
      <c r="E72" s="49">
        <f t="shared" si="15"/>
        <v>696.71610997050232</v>
      </c>
      <c r="F72" s="49">
        <f t="shared" si="15"/>
        <v>4597.2423205020095</v>
      </c>
      <c r="G72" s="49">
        <f t="shared" si="15"/>
        <v>69.715465766871162</v>
      </c>
      <c r="H72" s="49">
        <f>H66/1000</f>
        <v>84.096000000000004</v>
      </c>
      <c r="I72" s="61"/>
    </row>
    <row r="73" spans="1:9" x14ac:dyDescent="0.25">
      <c r="I73" s="61"/>
    </row>
    <row r="74" spans="1:9" x14ac:dyDescent="0.25">
      <c r="A74" s="125" t="s">
        <v>31</v>
      </c>
      <c r="B74" s="127" t="s">
        <v>32</v>
      </c>
      <c r="C74" s="127" t="s">
        <v>1</v>
      </c>
      <c r="D74" s="127" t="s">
        <v>16</v>
      </c>
      <c r="I74" s="61"/>
    </row>
    <row r="75" spans="1:9" x14ac:dyDescent="0.25">
      <c r="A75" s="1"/>
      <c r="B75" s="9">
        <v>0.249</v>
      </c>
      <c r="C75" s="9">
        <v>0.26700000000000002</v>
      </c>
      <c r="D75" s="9">
        <v>0.22700000000000001</v>
      </c>
      <c r="I75" s="61"/>
    </row>
    <row r="76" spans="1:9" x14ac:dyDescent="0.25">
      <c r="I76" s="6"/>
    </row>
    <row r="77" spans="1:9" ht="30" x14ac:dyDescent="0.25">
      <c r="A77" s="118" t="s">
        <v>101</v>
      </c>
      <c r="B77" s="118"/>
      <c r="C77" s="119" t="s">
        <v>4</v>
      </c>
      <c r="D77" s="119" t="s">
        <v>5</v>
      </c>
      <c r="E77" s="119" t="s">
        <v>6</v>
      </c>
      <c r="F77" s="119" t="s">
        <v>12</v>
      </c>
      <c r="G77" s="119" t="s">
        <v>3</v>
      </c>
      <c r="H77" s="119" t="s">
        <v>9</v>
      </c>
      <c r="I77" s="126" t="s">
        <v>18</v>
      </c>
    </row>
    <row r="78" spans="1:9" x14ac:dyDescent="0.25">
      <c r="A78" s="43" t="s">
        <v>33</v>
      </c>
      <c r="B78" s="43"/>
      <c r="C78" s="52">
        <f>C69*$B$75</f>
        <v>4.3546275359999997</v>
      </c>
      <c r="D78" s="52">
        <f>D69*$B$75</f>
        <v>411.59923394670483</v>
      </c>
      <c r="E78" s="52">
        <f>E69*$B$75</f>
        <v>35.515686183795687</v>
      </c>
      <c r="F78" s="52">
        <f>F69*$B$75</f>
        <v>234.34827073645073</v>
      </c>
      <c r="G78" s="52">
        <f>G69*$B$75</f>
        <v>0.45994991587730061</v>
      </c>
      <c r="H78" s="52" t="s">
        <v>17</v>
      </c>
      <c r="I78" s="62">
        <f>SUM(C78:H78)</f>
        <v>686.27776831882852</v>
      </c>
    </row>
    <row r="79" spans="1:9" x14ac:dyDescent="0.25">
      <c r="A79" s="43" t="s">
        <v>34</v>
      </c>
      <c r="B79" s="43"/>
      <c r="C79" s="52" t="s">
        <v>17</v>
      </c>
      <c r="D79" s="52">
        <f>D70*$C$75</f>
        <v>230.70247240668573</v>
      </c>
      <c r="E79" s="52">
        <f>E70*$C$75</f>
        <v>140.12593944656359</v>
      </c>
      <c r="F79" s="52">
        <f>F70*$C$75</f>
        <v>924.61318147375403</v>
      </c>
      <c r="G79" s="52">
        <f>G70*$C$75</f>
        <v>17.996769717791409</v>
      </c>
      <c r="H79" s="52">
        <f>H70*$C$75</f>
        <v>22.453632000000002</v>
      </c>
      <c r="I79" s="62">
        <f t="shared" ref="I79:I80" si="16">SUM(C79:H79)</f>
        <v>1335.8919950447948</v>
      </c>
    </row>
    <row r="80" spans="1:9" x14ac:dyDescent="0.25">
      <c r="A80" s="43" t="s">
        <v>35</v>
      </c>
      <c r="B80" s="43"/>
      <c r="C80" s="52" t="s">
        <v>17</v>
      </c>
      <c r="D80" s="52">
        <f>D71*$D$75</f>
        <v>73.780749261994984</v>
      </c>
      <c r="E80" s="52">
        <f>E71*$D$75</f>
        <v>6.6435135499233731</v>
      </c>
      <c r="F80" s="52">
        <f>F71*$D$75</f>
        <v>43.836852932580179</v>
      </c>
      <c r="G80" s="52">
        <f>G71*$D$75</f>
        <v>0.10547451666257669</v>
      </c>
      <c r="H80" s="52" t="s">
        <v>17</v>
      </c>
      <c r="I80" s="62">
        <f t="shared" si="16"/>
        <v>124.36659026116112</v>
      </c>
    </row>
    <row r="81" spans="1:9" x14ac:dyDescent="0.25">
      <c r="A81" s="16"/>
      <c r="B81" s="12" t="s">
        <v>18</v>
      </c>
      <c r="C81" s="52">
        <f>SUM(C78:C80)</f>
        <v>4.3546275359999997</v>
      </c>
      <c r="D81" s="52">
        <f>SUM(D78:D80)</f>
        <v>716.08245561538547</v>
      </c>
      <c r="E81" s="52">
        <f>SUM(E78:E80)</f>
        <v>182.28513918028264</v>
      </c>
      <c r="F81" s="52">
        <f>SUM(F78:F80)</f>
        <v>1202.7983051427848</v>
      </c>
      <c r="G81" s="52">
        <f>SUM(G78:G80)</f>
        <v>18.562194150331283</v>
      </c>
      <c r="H81" s="52"/>
      <c r="I81" s="61"/>
    </row>
    <row r="82" spans="1:9" x14ac:dyDescent="0.25">
      <c r="I82" s="61"/>
    </row>
    <row r="83" spans="1:9" ht="29.25" customHeight="1" x14ac:dyDescent="0.25">
      <c r="A83" s="116" t="s">
        <v>127</v>
      </c>
      <c r="B83" s="116"/>
      <c r="C83" s="116"/>
      <c r="D83" s="116"/>
      <c r="E83" s="116"/>
      <c r="F83" s="116"/>
      <c r="G83" s="116"/>
      <c r="H83" s="116"/>
      <c r="I83" s="116"/>
    </row>
    <row r="84" spans="1:9" ht="30" x14ac:dyDescent="0.25">
      <c r="A84" s="118" t="s">
        <v>100</v>
      </c>
      <c r="B84" s="118"/>
      <c r="C84" s="119" t="s">
        <v>4</v>
      </c>
      <c r="D84" s="119" t="s">
        <v>5</v>
      </c>
      <c r="E84" s="119" t="s">
        <v>6</v>
      </c>
      <c r="F84" s="119" t="s">
        <v>12</v>
      </c>
      <c r="G84" s="119" t="s">
        <v>3</v>
      </c>
      <c r="H84" s="119" t="s">
        <v>9</v>
      </c>
      <c r="I84" s="80"/>
    </row>
    <row r="85" spans="1:9" x14ac:dyDescent="0.25">
      <c r="A85" s="128" t="s">
        <v>95</v>
      </c>
      <c r="B85" s="127" t="s">
        <v>0</v>
      </c>
      <c r="C85" s="84">
        <v>0.08</v>
      </c>
      <c r="D85" s="84">
        <v>0.08</v>
      </c>
      <c r="E85" s="84">
        <v>0.08</v>
      </c>
      <c r="F85" s="84">
        <v>0.08</v>
      </c>
      <c r="G85" s="84">
        <v>0.08</v>
      </c>
      <c r="H85" s="84" t="s">
        <v>17</v>
      </c>
      <c r="I85" s="81"/>
    </row>
    <row r="86" spans="1:9" x14ac:dyDescent="0.25">
      <c r="A86" s="128"/>
      <c r="B86" s="127" t="s">
        <v>1</v>
      </c>
      <c r="C86" s="84" t="s">
        <v>17</v>
      </c>
      <c r="D86" s="84">
        <v>1.6E-2</v>
      </c>
      <c r="E86" s="84">
        <v>1.6E-2</v>
      </c>
      <c r="F86" s="84">
        <v>1.6E-2</v>
      </c>
      <c r="G86" s="84">
        <v>1.6E-2</v>
      </c>
      <c r="H86" s="84">
        <v>1.6E-2</v>
      </c>
      <c r="I86" s="82"/>
    </row>
    <row r="87" spans="1:9" x14ac:dyDescent="0.25">
      <c r="A87" s="128"/>
      <c r="B87" s="127" t="s">
        <v>16</v>
      </c>
      <c r="C87" s="84" t="s">
        <v>17</v>
      </c>
      <c r="D87" s="84" t="s">
        <v>17</v>
      </c>
      <c r="E87" s="84" t="s">
        <v>17</v>
      </c>
      <c r="F87" s="84" t="s">
        <v>17</v>
      </c>
      <c r="G87" s="84" t="s">
        <v>17</v>
      </c>
      <c r="H87" s="84" t="s">
        <v>17</v>
      </c>
      <c r="I87" s="82"/>
    </row>
    <row r="88" spans="1:9" x14ac:dyDescent="0.25">
      <c r="A88" s="129" t="s">
        <v>96</v>
      </c>
      <c r="B88" s="127" t="s">
        <v>0</v>
      </c>
      <c r="C88" s="85">
        <v>6.64</v>
      </c>
      <c r="D88" s="85">
        <v>8.73</v>
      </c>
      <c r="E88" s="85">
        <v>13.22</v>
      </c>
      <c r="F88" s="85">
        <v>33.369999999999997</v>
      </c>
      <c r="G88" s="85">
        <v>33.369999999999997</v>
      </c>
      <c r="H88" s="85" t="s">
        <v>17</v>
      </c>
      <c r="I88" s="61"/>
    </row>
    <row r="89" spans="1:9" x14ac:dyDescent="0.25">
      <c r="A89" s="129"/>
      <c r="B89" s="127" t="s">
        <v>1</v>
      </c>
      <c r="C89" s="85" t="s">
        <v>17</v>
      </c>
      <c r="D89" s="85">
        <v>12.96</v>
      </c>
      <c r="E89" s="85">
        <v>14.91</v>
      </c>
      <c r="F89" s="85">
        <v>13</v>
      </c>
      <c r="G89" s="85">
        <v>13</v>
      </c>
      <c r="H89" s="85">
        <v>13</v>
      </c>
      <c r="I89" s="61"/>
    </row>
    <row r="90" spans="1:9" x14ac:dyDescent="0.25">
      <c r="A90" s="129"/>
      <c r="B90" s="127" t="s">
        <v>16</v>
      </c>
      <c r="C90" s="85" t="s">
        <v>17</v>
      </c>
      <c r="D90" s="85">
        <v>15.2</v>
      </c>
      <c r="E90" s="85" t="s">
        <v>17</v>
      </c>
      <c r="F90" s="85" t="s">
        <v>17</v>
      </c>
      <c r="G90" s="85" t="s">
        <v>17</v>
      </c>
      <c r="H90" s="85" t="s">
        <v>17</v>
      </c>
      <c r="I90" s="61"/>
    </row>
    <row r="91" spans="1:9" x14ac:dyDescent="0.25">
      <c r="A91" s="130" t="s">
        <v>97</v>
      </c>
      <c r="B91" s="127" t="s">
        <v>0</v>
      </c>
      <c r="C91" s="85">
        <v>2.2000000000000002</v>
      </c>
      <c r="D91" s="85">
        <v>0.03</v>
      </c>
      <c r="E91" s="85">
        <v>0.02</v>
      </c>
      <c r="F91" s="85">
        <v>0.94</v>
      </c>
      <c r="G91" s="85">
        <v>0.94</v>
      </c>
      <c r="H91" s="85" t="s">
        <v>17</v>
      </c>
      <c r="I91" s="61"/>
    </row>
    <row r="92" spans="1:9" x14ac:dyDescent="0.25">
      <c r="A92" s="130"/>
      <c r="B92" s="127" t="s">
        <v>1</v>
      </c>
      <c r="C92" s="85" t="s">
        <v>17</v>
      </c>
      <c r="D92" s="85">
        <v>1.1000000000000001</v>
      </c>
      <c r="E92" s="85">
        <v>1.52</v>
      </c>
      <c r="F92" s="85">
        <v>0.02</v>
      </c>
      <c r="G92" s="85">
        <v>0.02</v>
      </c>
      <c r="H92" s="85">
        <v>0.02</v>
      </c>
      <c r="I92" s="61"/>
    </row>
    <row r="93" spans="1:9" x14ac:dyDescent="0.25">
      <c r="A93" s="130"/>
      <c r="B93" s="127" t="s">
        <v>16</v>
      </c>
      <c r="C93" s="88" t="s">
        <v>17</v>
      </c>
      <c r="D93" s="85" t="s">
        <v>17</v>
      </c>
      <c r="E93" s="85" t="s">
        <v>17</v>
      </c>
      <c r="F93" s="85" t="s">
        <v>17</v>
      </c>
      <c r="G93" s="85" t="s">
        <v>17</v>
      </c>
      <c r="H93" s="85" t="s">
        <v>17</v>
      </c>
      <c r="I93" s="61"/>
    </row>
    <row r="94" spans="1:9" x14ac:dyDescent="0.25">
      <c r="A94" s="130" t="s">
        <v>98</v>
      </c>
      <c r="B94" s="127" t="s">
        <v>0</v>
      </c>
      <c r="C94" s="85">
        <v>2.2000000000000002</v>
      </c>
      <c r="D94" s="85">
        <v>0.03</v>
      </c>
      <c r="E94" s="85">
        <v>0.02</v>
      </c>
      <c r="F94" s="85">
        <v>0.94</v>
      </c>
      <c r="G94" s="85">
        <v>0.94</v>
      </c>
      <c r="H94" s="85" t="s">
        <v>17</v>
      </c>
      <c r="I94" s="61"/>
    </row>
    <row r="95" spans="1:9" x14ac:dyDescent="0.25">
      <c r="A95" s="130"/>
      <c r="B95" s="127" t="s">
        <v>1</v>
      </c>
      <c r="C95" s="85" t="s">
        <v>17</v>
      </c>
      <c r="D95" s="85">
        <v>1.1000000000000001</v>
      </c>
      <c r="E95" s="85">
        <v>1.52</v>
      </c>
      <c r="F95" s="85">
        <v>0.02</v>
      </c>
      <c r="G95" s="85">
        <v>0.02</v>
      </c>
      <c r="H95" s="85">
        <v>0.02</v>
      </c>
      <c r="I95" s="61"/>
    </row>
    <row r="96" spans="1:9" x14ac:dyDescent="0.25">
      <c r="A96" s="130"/>
      <c r="B96" s="127" t="s">
        <v>16</v>
      </c>
      <c r="C96" s="88" t="s">
        <v>17</v>
      </c>
      <c r="D96" s="85" t="s">
        <v>17</v>
      </c>
      <c r="E96" s="85" t="s">
        <v>17</v>
      </c>
      <c r="F96" s="85" t="s">
        <v>17</v>
      </c>
      <c r="G96" s="85" t="s">
        <v>17</v>
      </c>
      <c r="H96" s="85" t="s">
        <v>17</v>
      </c>
      <c r="I96" s="61"/>
    </row>
    <row r="97" spans="1:9" x14ac:dyDescent="0.25">
      <c r="A97" s="131" t="s">
        <v>99</v>
      </c>
      <c r="B97" s="127" t="s">
        <v>0</v>
      </c>
      <c r="C97" s="83">
        <v>8.3999999999999992E-6</v>
      </c>
      <c r="D97" s="83">
        <v>5.4999999999999999E-6</v>
      </c>
      <c r="E97" s="83">
        <v>4.1999999999999998E-5</v>
      </c>
      <c r="F97" s="83" t="s">
        <v>17</v>
      </c>
      <c r="G97" s="83" t="s">
        <v>17</v>
      </c>
      <c r="H97" s="83" t="s">
        <v>17</v>
      </c>
      <c r="I97" s="61"/>
    </row>
    <row r="98" spans="1:9" x14ac:dyDescent="0.25">
      <c r="A98" s="131"/>
      <c r="B98" s="127" t="s">
        <v>1</v>
      </c>
      <c r="C98" s="83" t="s">
        <v>17</v>
      </c>
      <c r="D98" s="83">
        <v>2.1399999999999998E-5</v>
      </c>
      <c r="E98" s="83">
        <v>1.5800000000000001E-5</v>
      </c>
      <c r="F98" s="83">
        <v>5.1E-5</v>
      </c>
      <c r="G98" s="83">
        <v>5.1E-5</v>
      </c>
      <c r="H98" s="83">
        <v>5.1E-5</v>
      </c>
      <c r="I98" s="6"/>
    </row>
    <row r="99" spans="1:9" x14ac:dyDescent="0.25">
      <c r="A99" s="131"/>
      <c r="B99" s="127" t="s">
        <v>16</v>
      </c>
      <c r="C99" s="83" t="s">
        <v>17</v>
      </c>
      <c r="D99" s="83">
        <v>1.9999999999999999E-7</v>
      </c>
      <c r="E99" s="83" t="s">
        <v>17</v>
      </c>
      <c r="F99" s="83" t="s">
        <v>17</v>
      </c>
      <c r="G99" s="83" t="s">
        <v>17</v>
      </c>
      <c r="H99" s="83" t="s">
        <v>17</v>
      </c>
      <c r="I99" s="6"/>
    </row>
    <row r="101" spans="1:9" ht="30" x14ac:dyDescent="0.25">
      <c r="A101" s="132" t="s">
        <v>105</v>
      </c>
      <c r="B101" s="118"/>
      <c r="C101" s="119" t="s">
        <v>4</v>
      </c>
      <c r="D101" s="119" t="s">
        <v>5</v>
      </c>
      <c r="E101" s="119" t="s">
        <v>6</v>
      </c>
      <c r="F101" s="119" t="s">
        <v>12</v>
      </c>
      <c r="G101" s="119" t="s">
        <v>3</v>
      </c>
      <c r="H101" s="119" t="s">
        <v>9</v>
      </c>
      <c r="I101" s="118" t="s">
        <v>18</v>
      </c>
    </row>
    <row r="102" spans="1:9" x14ac:dyDescent="0.25">
      <c r="A102" s="127" t="s">
        <v>102</v>
      </c>
      <c r="B102" s="118"/>
      <c r="C102" s="86">
        <f>C52*C85</f>
        <v>109.492992</v>
      </c>
      <c r="D102" s="86">
        <f>D52*D85</f>
        <v>10349.273561781998</v>
      </c>
      <c r="E102" s="86">
        <f>E52*E85</f>
        <v>893.00834825677998</v>
      </c>
      <c r="F102" s="86">
        <f>F52*F85</f>
        <v>5892.4656864063045</v>
      </c>
      <c r="G102" s="86">
        <f>G52*G85</f>
        <v>11.565005742331289</v>
      </c>
      <c r="H102" s="86" t="s">
        <v>17</v>
      </c>
      <c r="I102" s="87">
        <f>SUM(C102:H102)</f>
        <v>17255.805594187412</v>
      </c>
    </row>
    <row r="103" spans="1:9" x14ac:dyDescent="0.25">
      <c r="A103" s="127" t="s">
        <v>103</v>
      </c>
      <c r="B103" s="118"/>
      <c r="C103" s="86" t="s">
        <v>17</v>
      </c>
      <c r="D103" s="86">
        <f>D53*D86</f>
        <v>1133.6391153467105</v>
      </c>
      <c r="E103" s="86">
        <f>E53*E86</f>
        <v>688.55892342281425</v>
      </c>
      <c r="F103" s="86">
        <f>F53*F86</f>
        <v>4543.4175808747768</v>
      </c>
      <c r="G103" s="86">
        <f>G53*G86</f>
        <v>88.433565055214714</v>
      </c>
      <c r="H103" s="86">
        <f>H53*H86</f>
        <v>110.33395200000001</v>
      </c>
      <c r="I103" s="87">
        <f t="shared" ref="I103:I104" si="17">SUM(C103:H103)</f>
        <v>6564.3831366995164</v>
      </c>
    </row>
    <row r="104" spans="1:9" x14ac:dyDescent="0.25">
      <c r="A104" s="127" t="s">
        <v>104</v>
      </c>
      <c r="B104" s="118"/>
      <c r="C104" s="86" t="s">
        <v>17</v>
      </c>
      <c r="D104" s="86" t="s">
        <v>17</v>
      </c>
      <c r="E104" s="86" t="s">
        <v>17</v>
      </c>
      <c r="F104" s="86" t="s">
        <v>17</v>
      </c>
      <c r="G104" s="86" t="s">
        <v>17</v>
      </c>
      <c r="H104" s="86" t="s">
        <v>17</v>
      </c>
      <c r="I104" s="87">
        <f t="shared" si="17"/>
        <v>0</v>
      </c>
    </row>
    <row r="105" spans="1:9" x14ac:dyDescent="0.25">
      <c r="A105" s="127" t="s">
        <v>18</v>
      </c>
      <c r="B105" s="118"/>
      <c r="C105" s="87">
        <f>SUM(C102:C104)</f>
        <v>109.492992</v>
      </c>
      <c r="D105" s="87">
        <f t="shared" ref="D105:H105" si="18">SUM(D102:D104)</f>
        <v>11482.912677128708</v>
      </c>
      <c r="E105" s="87">
        <f t="shared" si="18"/>
        <v>1581.5672716795943</v>
      </c>
      <c r="F105" s="87">
        <f t="shared" si="18"/>
        <v>10435.883267281082</v>
      </c>
      <c r="G105" s="87">
        <f t="shared" si="18"/>
        <v>99.998570797546009</v>
      </c>
      <c r="H105" s="87">
        <f t="shared" si="18"/>
        <v>110.33395200000001</v>
      </c>
      <c r="I105" s="86"/>
    </row>
    <row r="106" spans="1:9" ht="30" x14ac:dyDescent="0.25">
      <c r="A106" s="132" t="s">
        <v>106</v>
      </c>
      <c r="B106" s="118"/>
      <c r="C106" s="119" t="s">
        <v>4</v>
      </c>
      <c r="D106" s="119" t="s">
        <v>5</v>
      </c>
      <c r="E106" s="119" t="s">
        <v>6</v>
      </c>
      <c r="F106" s="119" t="s">
        <v>12</v>
      </c>
      <c r="G106" s="119" t="s">
        <v>3</v>
      </c>
      <c r="H106" s="119" t="s">
        <v>9</v>
      </c>
      <c r="I106" s="118" t="s">
        <v>18</v>
      </c>
    </row>
    <row r="107" spans="1:9" x14ac:dyDescent="0.25">
      <c r="A107" s="127" t="s">
        <v>90</v>
      </c>
      <c r="B107" s="118"/>
      <c r="C107" s="86">
        <f>C102/1000</f>
        <v>0.109492992</v>
      </c>
      <c r="D107" s="86">
        <f t="shared" ref="D107:H108" si="19">D102/1000</f>
        <v>10.349273561781999</v>
      </c>
      <c r="E107" s="86">
        <f t="shared" si="19"/>
        <v>0.89300834825677999</v>
      </c>
      <c r="F107" s="86">
        <f t="shared" si="19"/>
        <v>5.8924656864063047</v>
      </c>
      <c r="G107" s="86">
        <f t="shared" si="19"/>
        <v>1.156500574233129E-2</v>
      </c>
      <c r="H107" s="86" t="s">
        <v>17</v>
      </c>
      <c r="I107" s="87">
        <f>SUM(C107:H107)</f>
        <v>17.255805594187414</v>
      </c>
    </row>
    <row r="108" spans="1:9" x14ac:dyDescent="0.25">
      <c r="A108" s="127" t="s">
        <v>91</v>
      </c>
      <c r="B108" s="118"/>
      <c r="C108" s="86" t="s">
        <v>17</v>
      </c>
      <c r="D108" s="86">
        <f t="shared" si="19"/>
        <v>1.1336391153467105</v>
      </c>
      <c r="E108" s="86">
        <f t="shared" si="19"/>
        <v>0.68855892342281422</v>
      </c>
      <c r="F108" s="86">
        <f t="shared" si="19"/>
        <v>4.5434175808747765</v>
      </c>
      <c r="G108" s="86">
        <f t="shared" si="19"/>
        <v>8.8433565055214713E-2</v>
      </c>
      <c r="H108" s="86">
        <f t="shared" si="19"/>
        <v>0.11033395200000001</v>
      </c>
      <c r="I108" s="87">
        <f t="shared" ref="I108:I109" si="20">SUM(C108:H108)</f>
        <v>6.564383136699516</v>
      </c>
    </row>
    <row r="109" spans="1:9" x14ac:dyDescent="0.25">
      <c r="A109" s="127" t="s">
        <v>92</v>
      </c>
      <c r="B109" s="118"/>
      <c r="C109" s="86" t="s">
        <v>17</v>
      </c>
      <c r="D109" s="86" t="s">
        <v>17</v>
      </c>
      <c r="E109" s="86" t="s">
        <v>17</v>
      </c>
      <c r="F109" s="86" t="s">
        <v>17</v>
      </c>
      <c r="G109" s="86" t="s">
        <v>17</v>
      </c>
      <c r="H109" s="86" t="s">
        <v>17</v>
      </c>
      <c r="I109" s="87">
        <f t="shared" si="20"/>
        <v>0</v>
      </c>
    </row>
    <row r="110" spans="1:9" x14ac:dyDescent="0.25">
      <c r="A110" s="127" t="s">
        <v>18</v>
      </c>
      <c r="B110" s="118"/>
      <c r="C110" s="87">
        <f>SUM(C107:C109)</f>
        <v>0.109492992</v>
      </c>
      <c r="D110" s="87">
        <f t="shared" ref="D110:H110" si="21">SUM(D107:D109)</f>
        <v>11.482912677128709</v>
      </c>
      <c r="E110" s="87">
        <f t="shared" si="21"/>
        <v>1.5815672716795941</v>
      </c>
      <c r="F110" s="87">
        <f t="shared" si="21"/>
        <v>10.435883267281081</v>
      </c>
      <c r="G110" s="87">
        <f t="shared" si="21"/>
        <v>9.999857079754601E-2</v>
      </c>
      <c r="H110" s="87">
        <f t="shared" si="21"/>
        <v>0.11033395200000001</v>
      </c>
      <c r="I110" s="86"/>
    </row>
    <row r="112" spans="1:9" ht="30" x14ac:dyDescent="0.25">
      <c r="A112" s="133" t="s">
        <v>107</v>
      </c>
      <c r="B112" s="118"/>
      <c r="C112" s="119" t="s">
        <v>4</v>
      </c>
      <c r="D112" s="119" t="s">
        <v>5</v>
      </c>
      <c r="E112" s="119" t="s">
        <v>6</v>
      </c>
      <c r="F112" s="119" t="s">
        <v>12</v>
      </c>
      <c r="G112" s="119" t="s">
        <v>3</v>
      </c>
      <c r="H112" s="119" t="s">
        <v>9</v>
      </c>
      <c r="I112" s="118" t="s">
        <v>18</v>
      </c>
    </row>
    <row r="113" spans="1:9" x14ac:dyDescent="0.25">
      <c r="A113" s="127" t="s">
        <v>102</v>
      </c>
      <c r="B113" s="118"/>
      <c r="C113" s="86">
        <f>C52*C88</f>
        <v>9087.9183359999988</v>
      </c>
      <c r="D113" s="86">
        <f>D52*D88</f>
        <v>1129364.4774294605</v>
      </c>
      <c r="E113" s="86">
        <f>E52*E88</f>
        <v>147569.6295494329</v>
      </c>
      <c r="F113" s="86">
        <f>F52*F88</f>
        <v>2457894.7494422295</v>
      </c>
      <c r="G113" s="86">
        <f>G52*G88</f>
        <v>4824.0530202699383</v>
      </c>
      <c r="H113" s="86" t="s">
        <v>17</v>
      </c>
      <c r="I113" s="87">
        <f>SUM(C113:H113)</f>
        <v>3748740.8277773932</v>
      </c>
    </row>
    <row r="114" spans="1:9" x14ac:dyDescent="0.25">
      <c r="A114" s="127" t="s">
        <v>103</v>
      </c>
      <c r="B114" s="118"/>
      <c r="C114" s="86" t="s">
        <v>17</v>
      </c>
      <c r="D114" s="86">
        <f>D53*D89</f>
        <v>918247.68343083549</v>
      </c>
      <c r="E114" s="86">
        <f>E53*E89</f>
        <v>641650.84676463506</v>
      </c>
      <c r="F114" s="86">
        <f>F53*F89</f>
        <v>3691526.784460756</v>
      </c>
      <c r="G114" s="86">
        <f>G53*G89</f>
        <v>71852.271607361952</v>
      </c>
      <c r="H114" s="86">
        <f>H53*H89</f>
        <v>89646.33600000001</v>
      </c>
      <c r="I114" s="87">
        <f t="shared" ref="I114:I115" si="22">SUM(C114:H114)</f>
        <v>5412923.9222635878</v>
      </c>
    </row>
    <row r="115" spans="1:9" x14ac:dyDescent="0.25">
      <c r="A115" s="127" t="s">
        <v>104</v>
      </c>
      <c r="B115" s="118"/>
      <c r="C115" s="86" t="s">
        <v>17</v>
      </c>
      <c r="D115" s="86">
        <f>D54*D90</f>
        <v>383857.24967036716</v>
      </c>
      <c r="E115" s="86" t="s">
        <v>17</v>
      </c>
      <c r="F115" s="86" t="s">
        <v>17</v>
      </c>
      <c r="G115" s="86" t="s">
        <v>17</v>
      </c>
      <c r="H115" s="86" t="s">
        <v>17</v>
      </c>
      <c r="I115" s="87">
        <f t="shared" si="22"/>
        <v>383857.24967036716</v>
      </c>
    </row>
    <row r="116" spans="1:9" x14ac:dyDescent="0.25">
      <c r="A116" s="127" t="s">
        <v>18</v>
      </c>
      <c r="B116" s="118"/>
      <c r="C116" s="87">
        <f>SUM(C113:C115)</f>
        <v>9087.9183359999988</v>
      </c>
      <c r="D116" s="87">
        <f>SUM(D113:D115)</f>
        <v>2431469.4105306631</v>
      </c>
      <c r="E116" s="87">
        <f t="shared" ref="E116:H116" si="23">SUM(E113:E115)</f>
        <v>789220.47631406796</v>
      </c>
      <c r="F116" s="87">
        <f t="shared" si="23"/>
        <v>6149421.533902986</v>
      </c>
      <c r="G116" s="87">
        <f t="shared" si="23"/>
        <v>76676.324627631897</v>
      </c>
      <c r="H116" s="87">
        <f t="shared" si="23"/>
        <v>89646.33600000001</v>
      </c>
      <c r="I116" s="86"/>
    </row>
    <row r="117" spans="1:9" ht="30" x14ac:dyDescent="0.25">
      <c r="A117" s="133" t="s">
        <v>108</v>
      </c>
      <c r="B117" s="118"/>
      <c r="C117" s="119" t="s">
        <v>4</v>
      </c>
      <c r="D117" s="119" t="s">
        <v>5</v>
      </c>
      <c r="E117" s="119" t="s">
        <v>6</v>
      </c>
      <c r="F117" s="119" t="s">
        <v>12</v>
      </c>
      <c r="G117" s="119" t="s">
        <v>3</v>
      </c>
      <c r="H117" s="119" t="s">
        <v>9</v>
      </c>
      <c r="I117" s="118" t="s">
        <v>18</v>
      </c>
    </row>
    <row r="118" spans="1:9" x14ac:dyDescent="0.25">
      <c r="A118" s="127" t="s">
        <v>90</v>
      </c>
      <c r="B118" s="118"/>
      <c r="C118" s="86">
        <f>C113/1000</f>
        <v>9.0879183359999995</v>
      </c>
      <c r="D118" s="86">
        <f t="shared" ref="D118:H120" si="24">D113/1000</f>
        <v>1129.3644774294605</v>
      </c>
      <c r="E118" s="86">
        <f t="shared" si="24"/>
        <v>147.5696295494329</v>
      </c>
      <c r="F118" s="86">
        <f t="shared" si="24"/>
        <v>2457.8947494422296</v>
      </c>
      <c r="G118" s="86">
        <f t="shared" si="24"/>
        <v>4.8240530202699379</v>
      </c>
      <c r="H118" s="86" t="s">
        <v>17</v>
      </c>
      <c r="I118" s="87">
        <f>SUM(C118:H118)</f>
        <v>3748.7408277773925</v>
      </c>
    </row>
    <row r="119" spans="1:9" x14ac:dyDescent="0.25">
      <c r="A119" s="127" t="s">
        <v>91</v>
      </c>
      <c r="B119" s="118"/>
      <c r="C119" s="86" t="s">
        <v>17</v>
      </c>
      <c r="D119" s="86">
        <f t="shared" si="24"/>
        <v>918.24768343083554</v>
      </c>
      <c r="E119" s="86">
        <f t="shared" si="24"/>
        <v>641.65084676463505</v>
      </c>
      <c r="F119" s="86">
        <f t="shared" si="24"/>
        <v>3691.5267844607561</v>
      </c>
      <c r="G119" s="86">
        <f t="shared" si="24"/>
        <v>71.852271607361956</v>
      </c>
      <c r="H119" s="86">
        <f t="shared" si="24"/>
        <v>89.646336000000005</v>
      </c>
      <c r="I119" s="87">
        <f t="shared" ref="I119:I120" si="25">SUM(C119:H119)</f>
        <v>5412.9239222635888</v>
      </c>
    </row>
    <row r="120" spans="1:9" x14ac:dyDescent="0.25">
      <c r="A120" s="127" t="s">
        <v>92</v>
      </c>
      <c r="B120" s="118"/>
      <c r="C120" s="86" t="s">
        <v>17</v>
      </c>
      <c r="D120" s="86">
        <f t="shared" si="24"/>
        <v>383.85724967036714</v>
      </c>
      <c r="E120" s="86" t="s">
        <v>17</v>
      </c>
      <c r="F120" s="86" t="s">
        <v>17</v>
      </c>
      <c r="G120" s="86" t="s">
        <v>17</v>
      </c>
      <c r="H120" s="86" t="s">
        <v>17</v>
      </c>
      <c r="I120" s="87">
        <f t="shared" si="25"/>
        <v>383.85724967036714</v>
      </c>
    </row>
    <row r="121" spans="1:9" x14ac:dyDescent="0.25">
      <c r="A121" s="127" t="s">
        <v>18</v>
      </c>
      <c r="B121" s="118"/>
      <c r="C121" s="87">
        <f>SUM(C118:C120)</f>
        <v>9.0879183359999995</v>
      </c>
      <c r="D121" s="87">
        <f t="shared" ref="D121:H121" si="26">SUM(D118:D120)</f>
        <v>2431.4694105306635</v>
      </c>
      <c r="E121" s="87">
        <f t="shared" si="26"/>
        <v>789.22047631406792</v>
      </c>
      <c r="F121" s="87">
        <f t="shared" si="26"/>
        <v>6149.4215339029852</v>
      </c>
      <c r="G121" s="87">
        <f t="shared" si="26"/>
        <v>76.676324627631899</v>
      </c>
      <c r="H121" s="87">
        <f t="shared" si="26"/>
        <v>89.646336000000005</v>
      </c>
      <c r="I121" s="86"/>
    </row>
    <row r="123" spans="1:9" ht="30" x14ac:dyDescent="0.25">
      <c r="A123" s="134" t="s">
        <v>109</v>
      </c>
      <c r="B123" s="118"/>
      <c r="C123" s="119" t="s">
        <v>4</v>
      </c>
      <c r="D123" s="119" t="s">
        <v>5</v>
      </c>
      <c r="E123" s="119" t="s">
        <v>6</v>
      </c>
      <c r="F123" s="119" t="s">
        <v>12</v>
      </c>
      <c r="G123" s="119" t="s">
        <v>3</v>
      </c>
      <c r="H123" s="119" t="s">
        <v>9</v>
      </c>
      <c r="I123" s="118" t="s">
        <v>18</v>
      </c>
    </row>
    <row r="124" spans="1:9" x14ac:dyDescent="0.25">
      <c r="A124" s="127" t="s">
        <v>102</v>
      </c>
      <c r="B124" s="118"/>
      <c r="C124" s="86">
        <f>C52*C91</f>
        <v>3011.05728</v>
      </c>
      <c r="D124" s="86">
        <f t="shared" ref="D124:H125" si="27">D52*D91</f>
        <v>3880.977585668249</v>
      </c>
      <c r="E124" s="86">
        <f t="shared" si="27"/>
        <v>223.252087064195</v>
      </c>
      <c r="F124" s="86">
        <f t="shared" si="27"/>
        <v>69236.471815274068</v>
      </c>
      <c r="G124" s="86">
        <f t="shared" si="27"/>
        <v>135.88881747239265</v>
      </c>
      <c r="H124" s="86" t="s">
        <v>17</v>
      </c>
      <c r="I124" s="87">
        <f>SUM(C124:H124)</f>
        <v>76487.647585478917</v>
      </c>
    </row>
    <row r="125" spans="1:9" x14ac:dyDescent="0.25">
      <c r="A125" s="127" t="s">
        <v>103</v>
      </c>
      <c r="B125" s="118"/>
      <c r="C125" s="86" t="s">
        <v>17</v>
      </c>
      <c r="D125" s="86">
        <f t="shared" si="27"/>
        <v>77937.689180086352</v>
      </c>
      <c r="E125" s="86">
        <f t="shared" si="27"/>
        <v>65413.097725167354</v>
      </c>
      <c r="F125" s="86">
        <f t="shared" si="27"/>
        <v>5679.2719760934706</v>
      </c>
      <c r="G125" s="86">
        <f t="shared" si="27"/>
        <v>110.5419563190184</v>
      </c>
      <c r="H125" s="86">
        <f t="shared" si="27"/>
        <v>137.91744</v>
      </c>
      <c r="I125" s="87">
        <f t="shared" ref="I125:I126" si="28">SUM(C125:H125)</f>
        <v>149278.51827766618</v>
      </c>
    </row>
    <row r="126" spans="1:9" x14ac:dyDescent="0.25">
      <c r="A126" s="127" t="s">
        <v>104</v>
      </c>
      <c r="B126" s="118"/>
      <c r="C126" s="86" t="s">
        <v>17</v>
      </c>
      <c r="D126" s="86" t="s">
        <v>17</v>
      </c>
      <c r="E126" s="86" t="s">
        <v>17</v>
      </c>
      <c r="F126" s="86" t="s">
        <v>17</v>
      </c>
      <c r="G126" s="86" t="s">
        <v>17</v>
      </c>
      <c r="H126" s="86" t="s">
        <v>17</v>
      </c>
      <c r="I126" s="87">
        <f t="shared" si="28"/>
        <v>0</v>
      </c>
    </row>
    <row r="127" spans="1:9" x14ac:dyDescent="0.25">
      <c r="A127" s="127" t="s">
        <v>18</v>
      </c>
      <c r="B127" s="118"/>
      <c r="C127" s="87">
        <f>SUM(C124:C126)</f>
        <v>3011.05728</v>
      </c>
      <c r="D127" s="87">
        <f>SUM(D124:D126)</f>
        <v>81818.666765754606</v>
      </c>
      <c r="E127" s="87">
        <f t="shared" ref="E127:H127" si="29">SUM(E124:E126)</f>
        <v>65636.34981223155</v>
      </c>
      <c r="F127" s="87">
        <f t="shared" si="29"/>
        <v>74915.743791367539</v>
      </c>
      <c r="G127" s="87">
        <f t="shared" si="29"/>
        <v>246.43077379141104</v>
      </c>
      <c r="H127" s="87">
        <f t="shared" si="29"/>
        <v>137.91744</v>
      </c>
      <c r="I127" s="86"/>
    </row>
    <row r="128" spans="1:9" ht="30" x14ac:dyDescent="0.25">
      <c r="A128" s="134" t="s">
        <v>110</v>
      </c>
      <c r="B128" s="118"/>
      <c r="C128" s="119" t="s">
        <v>4</v>
      </c>
      <c r="D128" s="119" t="s">
        <v>5</v>
      </c>
      <c r="E128" s="119" t="s">
        <v>6</v>
      </c>
      <c r="F128" s="119" t="s">
        <v>12</v>
      </c>
      <c r="G128" s="119" t="s">
        <v>3</v>
      </c>
      <c r="H128" s="119" t="s">
        <v>9</v>
      </c>
      <c r="I128" s="118" t="s">
        <v>18</v>
      </c>
    </row>
    <row r="129" spans="1:9" x14ac:dyDescent="0.25">
      <c r="A129" s="127" t="s">
        <v>90</v>
      </c>
      <c r="B129" s="118"/>
      <c r="C129" s="86">
        <f>C124/1000</f>
        <v>3.0110572800000002</v>
      </c>
      <c r="D129" s="86">
        <f t="shared" ref="D129:H130" si="30">D124/1000</f>
        <v>3.8809775856682491</v>
      </c>
      <c r="E129" s="86">
        <f t="shared" si="30"/>
        <v>0.223252087064195</v>
      </c>
      <c r="F129" s="86">
        <f t="shared" si="30"/>
        <v>69.236471815274072</v>
      </c>
      <c r="G129" s="86">
        <f t="shared" si="30"/>
        <v>0.13588881747239265</v>
      </c>
      <c r="H129" s="86" t="s">
        <v>17</v>
      </c>
      <c r="I129" s="87">
        <f>SUM(C129:H129)</f>
        <v>76.487647585478911</v>
      </c>
    </row>
    <row r="130" spans="1:9" x14ac:dyDescent="0.25">
      <c r="A130" s="127" t="s">
        <v>91</v>
      </c>
      <c r="B130" s="118"/>
      <c r="C130" s="86" t="s">
        <v>17</v>
      </c>
      <c r="D130" s="86">
        <f t="shared" si="30"/>
        <v>77.937689180086352</v>
      </c>
      <c r="E130" s="86">
        <f t="shared" si="30"/>
        <v>65.413097725167347</v>
      </c>
      <c r="F130" s="86">
        <f t="shared" si="30"/>
        <v>5.6792719760934709</v>
      </c>
      <c r="G130" s="86">
        <f t="shared" si="30"/>
        <v>0.11054195631901839</v>
      </c>
      <c r="H130" s="86">
        <f t="shared" si="30"/>
        <v>0.13791744</v>
      </c>
      <c r="I130" s="87">
        <f t="shared" ref="I130:I131" si="31">SUM(C130:H130)</f>
        <v>149.27851827766619</v>
      </c>
    </row>
    <row r="131" spans="1:9" x14ac:dyDescent="0.25">
      <c r="A131" s="127" t="s">
        <v>92</v>
      </c>
      <c r="B131" s="118"/>
      <c r="C131" s="86" t="s">
        <v>17</v>
      </c>
      <c r="D131" s="86" t="s">
        <v>17</v>
      </c>
      <c r="E131" s="86" t="s">
        <v>17</v>
      </c>
      <c r="F131" s="86" t="s">
        <v>17</v>
      </c>
      <c r="G131" s="86" t="s">
        <v>17</v>
      </c>
      <c r="H131" s="86" t="s">
        <v>17</v>
      </c>
      <c r="I131" s="87">
        <f t="shared" si="31"/>
        <v>0</v>
      </c>
    </row>
    <row r="132" spans="1:9" x14ac:dyDescent="0.25">
      <c r="A132" s="127" t="s">
        <v>18</v>
      </c>
      <c r="B132" s="118"/>
      <c r="C132" s="87">
        <f>SUM(C129:C131)</f>
        <v>3.0110572800000002</v>
      </c>
      <c r="D132" s="87">
        <f t="shared" ref="D132:H132" si="32">SUM(D129:D131)</f>
        <v>81.8186667657546</v>
      </c>
      <c r="E132" s="87">
        <f t="shared" si="32"/>
        <v>65.636349812231543</v>
      </c>
      <c r="F132" s="87">
        <f t="shared" si="32"/>
        <v>74.915743791367547</v>
      </c>
      <c r="G132" s="87">
        <f t="shared" si="32"/>
        <v>0.24643077379141104</v>
      </c>
      <c r="H132" s="87">
        <f t="shared" si="32"/>
        <v>0.13791744</v>
      </c>
      <c r="I132" s="86"/>
    </row>
    <row r="134" spans="1:9" ht="30" x14ac:dyDescent="0.25">
      <c r="A134" s="134" t="s">
        <v>111</v>
      </c>
      <c r="B134" s="118"/>
      <c r="C134" s="119" t="s">
        <v>4</v>
      </c>
      <c r="D134" s="119" t="s">
        <v>5</v>
      </c>
      <c r="E134" s="119" t="s">
        <v>6</v>
      </c>
      <c r="F134" s="119" t="s">
        <v>12</v>
      </c>
      <c r="G134" s="119" t="s">
        <v>3</v>
      </c>
      <c r="H134" s="119" t="s">
        <v>9</v>
      </c>
      <c r="I134" s="118" t="s">
        <v>18</v>
      </c>
    </row>
    <row r="135" spans="1:9" x14ac:dyDescent="0.25">
      <c r="A135" s="127" t="s">
        <v>102</v>
      </c>
      <c r="B135" s="118"/>
      <c r="C135" s="86">
        <f>C52*C94</f>
        <v>3011.05728</v>
      </c>
      <c r="D135" s="86">
        <f t="shared" ref="D135:G136" si="33">D52*D94</f>
        <v>3880.977585668249</v>
      </c>
      <c r="E135" s="86">
        <f t="shared" si="33"/>
        <v>223.252087064195</v>
      </c>
      <c r="F135" s="86">
        <f t="shared" si="33"/>
        <v>69236.471815274068</v>
      </c>
      <c r="G135" s="86">
        <f t="shared" si="33"/>
        <v>135.88881747239265</v>
      </c>
      <c r="H135" s="86" t="s">
        <v>17</v>
      </c>
      <c r="I135" s="87">
        <f>SUM(C135:H135)</f>
        <v>76487.647585478917</v>
      </c>
    </row>
    <row r="136" spans="1:9" x14ac:dyDescent="0.25">
      <c r="A136" s="127" t="s">
        <v>103</v>
      </c>
      <c r="B136" s="118"/>
      <c r="C136" s="86" t="s">
        <v>17</v>
      </c>
      <c r="D136" s="86">
        <f t="shared" si="33"/>
        <v>77937.689180086352</v>
      </c>
      <c r="E136" s="86">
        <f t="shared" si="33"/>
        <v>65413.097725167354</v>
      </c>
      <c r="F136" s="86">
        <f t="shared" si="33"/>
        <v>5679.2719760934706</v>
      </c>
      <c r="G136" s="86">
        <f t="shared" si="33"/>
        <v>110.5419563190184</v>
      </c>
      <c r="H136" s="86">
        <f>H53*H95</f>
        <v>137.91744</v>
      </c>
      <c r="I136" s="87">
        <f t="shared" ref="I136:I137" si="34">SUM(C136:H136)</f>
        <v>149278.51827766618</v>
      </c>
    </row>
    <row r="137" spans="1:9" x14ac:dyDescent="0.25">
      <c r="A137" s="127" t="s">
        <v>104</v>
      </c>
      <c r="B137" s="118"/>
      <c r="C137" s="86" t="s">
        <v>17</v>
      </c>
      <c r="D137" s="86" t="s">
        <v>17</v>
      </c>
      <c r="E137" s="86" t="s">
        <v>17</v>
      </c>
      <c r="F137" s="86" t="s">
        <v>17</v>
      </c>
      <c r="G137" s="86" t="s">
        <v>17</v>
      </c>
      <c r="H137" s="86" t="s">
        <v>17</v>
      </c>
      <c r="I137" s="87">
        <f t="shared" si="34"/>
        <v>0</v>
      </c>
    </row>
    <row r="138" spans="1:9" x14ac:dyDescent="0.25">
      <c r="A138" s="127" t="s">
        <v>18</v>
      </c>
      <c r="B138" s="118"/>
      <c r="C138" s="87">
        <f>SUM(C135:C137)</f>
        <v>3011.05728</v>
      </c>
      <c r="D138" s="87">
        <f>SUM(D135:D137)</f>
        <v>81818.666765754606</v>
      </c>
      <c r="E138" s="87">
        <f t="shared" ref="E138:H138" si="35">SUM(E135:E137)</f>
        <v>65636.34981223155</v>
      </c>
      <c r="F138" s="87">
        <f t="shared" si="35"/>
        <v>74915.743791367539</v>
      </c>
      <c r="G138" s="87">
        <f t="shared" si="35"/>
        <v>246.43077379141104</v>
      </c>
      <c r="H138" s="87">
        <f t="shared" si="35"/>
        <v>137.91744</v>
      </c>
      <c r="I138" s="86"/>
    </row>
    <row r="139" spans="1:9" ht="30" x14ac:dyDescent="0.25">
      <c r="A139" s="134" t="s">
        <v>112</v>
      </c>
      <c r="B139" s="118"/>
      <c r="C139" s="119" t="s">
        <v>4</v>
      </c>
      <c r="D139" s="119" t="s">
        <v>5</v>
      </c>
      <c r="E139" s="119" t="s">
        <v>6</v>
      </c>
      <c r="F139" s="119" t="s">
        <v>12</v>
      </c>
      <c r="G139" s="119" t="s">
        <v>3</v>
      </c>
      <c r="H139" s="119" t="s">
        <v>9</v>
      </c>
      <c r="I139" s="118" t="s">
        <v>18</v>
      </c>
    </row>
    <row r="140" spans="1:9" x14ac:dyDescent="0.25">
      <c r="A140" s="127" t="s">
        <v>90</v>
      </c>
      <c r="B140" s="118"/>
      <c r="C140" s="86">
        <f>C135/1000</f>
        <v>3.0110572800000002</v>
      </c>
      <c r="D140" s="86">
        <f t="shared" ref="D140:H141" si="36">D135/1000</f>
        <v>3.8809775856682491</v>
      </c>
      <c r="E140" s="86">
        <f t="shared" si="36"/>
        <v>0.223252087064195</v>
      </c>
      <c r="F140" s="86">
        <f t="shared" si="36"/>
        <v>69.236471815274072</v>
      </c>
      <c r="G140" s="86">
        <f t="shared" si="36"/>
        <v>0.13588881747239265</v>
      </c>
      <c r="H140" s="86" t="s">
        <v>17</v>
      </c>
      <c r="I140" s="87">
        <f>SUM(C140:H140)</f>
        <v>76.487647585478911</v>
      </c>
    </row>
    <row r="141" spans="1:9" x14ac:dyDescent="0.25">
      <c r="A141" s="127" t="s">
        <v>91</v>
      </c>
      <c r="B141" s="118"/>
      <c r="C141" s="86" t="s">
        <v>17</v>
      </c>
      <c r="D141" s="86">
        <f t="shared" si="36"/>
        <v>77.937689180086352</v>
      </c>
      <c r="E141" s="86">
        <f t="shared" si="36"/>
        <v>65.413097725167347</v>
      </c>
      <c r="F141" s="86">
        <f t="shared" si="36"/>
        <v>5.6792719760934709</v>
      </c>
      <c r="G141" s="86">
        <f t="shared" si="36"/>
        <v>0.11054195631901839</v>
      </c>
      <c r="H141" s="86">
        <f t="shared" si="36"/>
        <v>0.13791744</v>
      </c>
      <c r="I141" s="87">
        <f t="shared" ref="I141:I142" si="37">SUM(C141:H141)</f>
        <v>149.27851827766619</v>
      </c>
    </row>
    <row r="142" spans="1:9" x14ac:dyDescent="0.25">
      <c r="A142" s="127" t="s">
        <v>92</v>
      </c>
      <c r="B142" s="118"/>
      <c r="C142" s="86" t="s">
        <v>17</v>
      </c>
      <c r="D142" s="86" t="s">
        <v>17</v>
      </c>
      <c r="E142" s="86" t="s">
        <v>17</v>
      </c>
      <c r="F142" s="86" t="s">
        <v>17</v>
      </c>
      <c r="G142" s="86" t="s">
        <v>17</v>
      </c>
      <c r="H142" s="86" t="s">
        <v>17</v>
      </c>
      <c r="I142" s="87">
        <f t="shared" si="37"/>
        <v>0</v>
      </c>
    </row>
    <row r="143" spans="1:9" x14ac:dyDescent="0.25">
      <c r="A143" s="127" t="s">
        <v>18</v>
      </c>
      <c r="B143" s="118"/>
      <c r="C143" s="87">
        <f>SUM(C140:C142)</f>
        <v>3.0110572800000002</v>
      </c>
      <c r="D143" s="87">
        <f t="shared" ref="D143:H143" si="38">SUM(D140:D142)</f>
        <v>81.8186667657546</v>
      </c>
      <c r="E143" s="87">
        <f t="shared" si="38"/>
        <v>65.636349812231543</v>
      </c>
      <c r="F143" s="87">
        <f t="shared" si="38"/>
        <v>74.915743791367547</v>
      </c>
      <c r="G143" s="87">
        <f t="shared" si="38"/>
        <v>0.24643077379141104</v>
      </c>
      <c r="H143" s="87">
        <f t="shared" si="38"/>
        <v>0.13791744</v>
      </c>
      <c r="I143" s="86"/>
    </row>
    <row r="145" spans="1:9" ht="30" x14ac:dyDescent="0.25">
      <c r="A145" s="135" t="s">
        <v>113</v>
      </c>
      <c r="B145" s="118"/>
      <c r="C145" s="119" t="s">
        <v>4</v>
      </c>
      <c r="D145" s="119" t="s">
        <v>5</v>
      </c>
      <c r="E145" s="119" t="s">
        <v>6</v>
      </c>
      <c r="F145" s="119" t="s">
        <v>12</v>
      </c>
      <c r="G145" s="119" t="s">
        <v>3</v>
      </c>
      <c r="H145" s="119" t="s">
        <v>9</v>
      </c>
      <c r="I145" s="118" t="s">
        <v>18</v>
      </c>
    </row>
    <row r="146" spans="1:9" x14ac:dyDescent="0.25">
      <c r="A146" s="127" t="s">
        <v>102</v>
      </c>
      <c r="B146" s="118"/>
      <c r="C146" s="86">
        <f>C52*C97</f>
        <v>1.1496764159999999E-2</v>
      </c>
      <c r="D146" s="86">
        <f t="shared" ref="D146:H148" si="39">D52*D97</f>
        <v>0.71151255737251229</v>
      </c>
      <c r="E146" s="86">
        <f t="shared" si="39"/>
        <v>0.46882938283480946</v>
      </c>
      <c r="F146" s="86" t="s">
        <v>17</v>
      </c>
      <c r="G146" s="86" t="s">
        <v>17</v>
      </c>
      <c r="H146" s="86" t="s">
        <v>17</v>
      </c>
      <c r="I146" s="87">
        <f>SUM(C146:H146)</f>
        <v>1.1918387043673218</v>
      </c>
    </row>
    <row r="147" spans="1:9" x14ac:dyDescent="0.25">
      <c r="A147" s="127" t="s">
        <v>103</v>
      </c>
      <c r="B147" s="118"/>
      <c r="C147" s="86" t="s">
        <v>17</v>
      </c>
      <c r="D147" s="86">
        <f t="shared" si="39"/>
        <v>1.5162423167762251</v>
      </c>
      <c r="E147" s="86">
        <f t="shared" si="39"/>
        <v>0.67995193688002908</v>
      </c>
      <c r="F147" s="86">
        <f t="shared" si="39"/>
        <v>14.482143539038351</v>
      </c>
      <c r="G147" s="86">
        <f t="shared" si="39"/>
        <v>0.28188198861349689</v>
      </c>
      <c r="H147" s="86">
        <f t="shared" si="39"/>
        <v>0.351689472</v>
      </c>
      <c r="I147" s="87">
        <f t="shared" ref="I147:I148" si="40">SUM(C147:H147)</f>
        <v>17.311909253308102</v>
      </c>
    </row>
    <row r="148" spans="1:9" x14ac:dyDescent="0.25">
      <c r="A148" s="127" t="s">
        <v>104</v>
      </c>
      <c r="B148" s="118"/>
      <c r="C148" s="86" t="s">
        <v>17</v>
      </c>
      <c r="D148" s="86">
        <f t="shared" si="39"/>
        <v>5.05075328513641E-3</v>
      </c>
      <c r="E148" s="86" t="s">
        <v>17</v>
      </c>
      <c r="F148" s="86" t="s">
        <v>17</v>
      </c>
      <c r="G148" s="86" t="s">
        <v>17</v>
      </c>
      <c r="H148" s="86" t="s">
        <v>17</v>
      </c>
      <c r="I148" s="87">
        <f t="shared" si="40"/>
        <v>5.05075328513641E-3</v>
      </c>
    </row>
    <row r="149" spans="1:9" x14ac:dyDescent="0.25">
      <c r="A149" s="127" t="s">
        <v>18</v>
      </c>
      <c r="B149" s="118"/>
      <c r="C149" s="87">
        <f>SUM(C146:C148)</f>
        <v>1.1496764159999999E-2</v>
      </c>
      <c r="D149" s="87">
        <f>SUM(D146:D148)</f>
        <v>2.2328056274338737</v>
      </c>
      <c r="E149" s="87">
        <f t="shared" ref="E149:H149" si="41">SUM(E146:E148)</f>
        <v>1.1487813197148387</v>
      </c>
      <c r="F149" s="87">
        <f t="shared" si="41"/>
        <v>14.482143539038351</v>
      </c>
      <c r="G149" s="87">
        <f t="shared" si="41"/>
        <v>0.28188198861349689</v>
      </c>
      <c r="H149" s="87">
        <f t="shared" si="41"/>
        <v>0.351689472</v>
      </c>
      <c r="I149" s="86"/>
    </row>
    <row r="150" spans="1:9" ht="30" x14ac:dyDescent="0.25">
      <c r="A150" s="135" t="s">
        <v>114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27" t="s">
        <v>90</v>
      </c>
      <c r="B151" s="118"/>
      <c r="C151" s="89">
        <f>C146/1000</f>
        <v>1.1496764159999999E-5</v>
      </c>
      <c r="D151" s="89">
        <f t="shared" ref="D151:H152" si="42">D146/1000</f>
        <v>7.1151255737251227E-4</v>
      </c>
      <c r="E151" s="89">
        <f t="shared" si="42"/>
        <v>4.6882938283480946E-4</v>
      </c>
      <c r="F151" s="89" t="s">
        <v>17</v>
      </c>
      <c r="G151" s="89" t="s">
        <v>17</v>
      </c>
      <c r="H151" s="89" t="s">
        <v>17</v>
      </c>
      <c r="I151" s="90">
        <f>SUM(C151:H151)</f>
        <v>1.1918387043673216E-3</v>
      </c>
    </row>
    <row r="152" spans="1:9" x14ac:dyDescent="0.25">
      <c r="A152" s="127" t="s">
        <v>91</v>
      </c>
      <c r="B152" s="118"/>
      <c r="C152" s="89" t="s">
        <v>17</v>
      </c>
      <c r="D152" s="89">
        <f t="shared" si="42"/>
        <v>1.5162423167762252E-3</v>
      </c>
      <c r="E152" s="89">
        <f t="shared" si="42"/>
        <v>6.799519368800291E-4</v>
      </c>
      <c r="F152" s="89">
        <f t="shared" si="42"/>
        <v>1.448214353903835E-2</v>
      </c>
      <c r="G152" s="89">
        <f t="shared" si="42"/>
        <v>2.8188198861349689E-4</v>
      </c>
      <c r="H152" s="89">
        <f t="shared" si="42"/>
        <v>3.5168947199999998E-4</v>
      </c>
      <c r="I152" s="90">
        <f t="shared" ref="I152:I153" si="43">SUM(C152:H152)</f>
        <v>1.7311909253308104E-2</v>
      </c>
    </row>
    <row r="153" spans="1:9" x14ac:dyDescent="0.25">
      <c r="A153" s="127" t="s">
        <v>92</v>
      </c>
      <c r="B153" s="118"/>
      <c r="C153" s="89" t="s">
        <v>17</v>
      </c>
      <c r="D153" s="89" t="s">
        <v>17</v>
      </c>
      <c r="E153" s="89" t="s">
        <v>17</v>
      </c>
      <c r="F153" s="89" t="s">
        <v>17</v>
      </c>
      <c r="G153" s="89" t="s">
        <v>17</v>
      </c>
      <c r="H153" s="89" t="s">
        <v>17</v>
      </c>
      <c r="I153" s="90">
        <f t="shared" si="43"/>
        <v>0</v>
      </c>
    </row>
    <row r="154" spans="1:9" x14ac:dyDescent="0.25">
      <c r="A154" s="127" t="s">
        <v>18</v>
      </c>
      <c r="B154" s="118"/>
      <c r="C154" s="90">
        <f>SUM(C151:C153)</f>
        <v>1.1496764159999999E-5</v>
      </c>
      <c r="D154" s="90">
        <f t="shared" ref="D154:H154" si="44">SUM(D151:D153)</f>
        <v>2.2277548741487375E-3</v>
      </c>
      <c r="E154" s="90">
        <f t="shared" si="44"/>
        <v>1.1487813197148386E-3</v>
      </c>
      <c r="F154" s="90">
        <f t="shared" si="44"/>
        <v>1.448214353903835E-2</v>
      </c>
      <c r="G154" s="90">
        <f t="shared" si="44"/>
        <v>2.8188198861349689E-4</v>
      </c>
      <c r="H154" s="90">
        <f t="shared" si="44"/>
        <v>3.5168947199999998E-4</v>
      </c>
      <c r="I154" s="89"/>
    </row>
    <row r="157" spans="1:9" ht="30" x14ac:dyDescent="0.25">
      <c r="A157" s="119" t="s">
        <v>120</v>
      </c>
      <c r="B157" s="118"/>
      <c r="C157" s="119" t="s">
        <v>4</v>
      </c>
      <c r="D157" s="119" t="s">
        <v>5</v>
      </c>
      <c r="E157" s="119" t="s">
        <v>6</v>
      </c>
      <c r="F157" s="119" t="s">
        <v>12</v>
      </c>
      <c r="G157" s="119" t="s">
        <v>3</v>
      </c>
      <c r="H157" s="119" t="s">
        <v>9</v>
      </c>
      <c r="I157" s="118" t="s">
        <v>18</v>
      </c>
    </row>
    <row r="158" spans="1:9" x14ac:dyDescent="0.25">
      <c r="A158" s="132" t="s">
        <v>115</v>
      </c>
      <c r="B158" s="118"/>
      <c r="C158" s="86">
        <f>C105</f>
        <v>109.492992</v>
      </c>
      <c r="D158" s="86">
        <f t="shared" ref="D158:H158" si="45">D105</f>
        <v>11482.912677128708</v>
      </c>
      <c r="E158" s="86">
        <f t="shared" si="45"/>
        <v>1581.5672716795943</v>
      </c>
      <c r="F158" s="86">
        <f t="shared" si="45"/>
        <v>10435.883267281082</v>
      </c>
      <c r="G158" s="86">
        <f t="shared" si="45"/>
        <v>99.998570797546009</v>
      </c>
      <c r="H158" s="86">
        <f t="shared" si="45"/>
        <v>110.33395200000001</v>
      </c>
      <c r="I158" s="87">
        <f>SUM(C158:H158)</f>
        <v>23820.18873088693</v>
      </c>
    </row>
    <row r="159" spans="1:9" x14ac:dyDescent="0.25">
      <c r="A159" s="133" t="s">
        <v>116</v>
      </c>
      <c r="B159" s="118"/>
      <c r="C159" s="86">
        <f>C116</f>
        <v>9087.9183359999988</v>
      </c>
      <c r="D159" s="86">
        <f t="shared" ref="D159:H159" si="46">D116</f>
        <v>2431469.4105306631</v>
      </c>
      <c r="E159" s="86">
        <f t="shared" si="46"/>
        <v>789220.47631406796</v>
      </c>
      <c r="F159" s="86">
        <f t="shared" si="46"/>
        <v>6149421.533902986</v>
      </c>
      <c r="G159" s="86">
        <f t="shared" si="46"/>
        <v>76676.324627631897</v>
      </c>
      <c r="H159" s="86">
        <f t="shared" si="46"/>
        <v>89646.33600000001</v>
      </c>
      <c r="I159" s="87">
        <f t="shared" ref="I159:I162" si="47">SUM(C159:H159)</f>
        <v>9545521.9997113477</v>
      </c>
    </row>
    <row r="160" spans="1:9" x14ac:dyDescent="0.25">
      <c r="A160" s="134" t="s">
        <v>117</v>
      </c>
      <c r="B160" s="118"/>
      <c r="C160" s="86">
        <f>C127</f>
        <v>3011.05728</v>
      </c>
      <c r="D160" s="86">
        <f t="shared" ref="D160:H160" si="48">D127</f>
        <v>81818.666765754606</v>
      </c>
      <c r="E160" s="86">
        <f t="shared" si="48"/>
        <v>65636.34981223155</v>
      </c>
      <c r="F160" s="86">
        <f t="shared" si="48"/>
        <v>74915.743791367539</v>
      </c>
      <c r="G160" s="86">
        <f t="shared" si="48"/>
        <v>246.43077379141104</v>
      </c>
      <c r="H160" s="86">
        <f t="shared" si="48"/>
        <v>137.91744</v>
      </c>
      <c r="I160" s="87">
        <f t="shared" si="47"/>
        <v>225766.16586314508</v>
      </c>
    </row>
    <row r="161" spans="1:9" x14ac:dyDescent="0.25">
      <c r="A161" s="134" t="s">
        <v>118</v>
      </c>
      <c r="B161" s="118"/>
      <c r="C161" s="86">
        <f>C138</f>
        <v>3011.05728</v>
      </c>
      <c r="D161" s="86">
        <f t="shared" ref="D161:H161" si="49">D138</f>
        <v>81818.666765754606</v>
      </c>
      <c r="E161" s="86">
        <f t="shared" si="49"/>
        <v>65636.34981223155</v>
      </c>
      <c r="F161" s="86">
        <f t="shared" si="49"/>
        <v>74915.743791367539</v>
      </c>
      <c r="G161" s="86">
        <f t="shared" si="49"/>
        <v>246.43077379141104</v>
      </c>
      <c r="H161" s="86">
        <f t="shared" si="49"/>
        <v>137.91744</v>
      </c>
      <c r="I161" s="87">
        <f t="shared" si="47"/>
        <v>225766.16586314508</v>
      </c>
    </row>
    <row r="162" spans="1:9" x14ac:dyDescent="0.25">
      <c r="A162" s="135" t="s">
        <v>119</v>
      </c>
      <c r="B162" s="118"/>
      <c r="C162" s="86">
        <f>C149</f>
        <v>1.1496764159999999E-2</v>
      </c>
      <c r="D162" s="86">
        <f t="shared" ref="D162:H162" si="50">D149</f>
        <v>2.2328056274338737</v>
      </c>
      <c r="E162" s="86">
        <f t="shared" si="50"/>
        <v>1.1487813197148387</v>
      </c>
      <c r="F162" s="86">
        <f t="shared" si="50"/>
        <v>14.482143539038351</v>
      </c>
      <c r="G162" s="86">
        <f t="shared" si="50"/>
        <v>0.28188198861349689</v>
      </c>
      <c r="H162" s="86">
        <f t="shared" si="50"/>
        <v>0.351689472</v>
      </c>
      <c r="I162" s="87">
        <f t="shared" si="47"/>
        <v>18.508798710960559</v>
      </c>
    </row>
    <row r="164" spans="1:9" ht="30" x14ac:dyDescent="0.25">
      <c r="A164" s="119" t="s">
        <v>121</v>
      </c>
      <c r="B164" s="118"/>
      <c r="C164" s="119" t="s">
        <v>4</v>
      </c>
      <c r="D164" s="119" t="s">
        <v>5</v>
      </c>
      <c r="E164" s="119" t="s">
        <v>6</v>
      </c>
      <c r="F164" s="119" t="s">
        <v>12</v>
      </c>
      <c r="G164" s="119" t="s">
        <v>3</v>
      </c>
      <c r="H164" s="119" t="s">
        <v>9</v>
      </c>
      <c r="I164" s="118" t="s">
        <v>18</v>
      </c>
    </row>
    <row r="165" spans="1:9" x14ac:dyDescent="0.25">
      <c r="A165" s="132" t="s">
        <v>122</v>
      </c>
      <c r="B165" s="118"/>
      <c r="C165" s="86">
        <f>C110</f>
        <v>0.109492992</v>
      </c>
      <c r="D165" s="86">
        <f t="shared" ref="D165:H165" si="51">D110</f>
        <v>11.482912677128709</v>
      </c>
      <c r="E165" s="86">
        <f t="shared" si="51"/>
        <v>1.5815672716795941</v>
      </c>
      <c r="F165" s="86">
        <f t="shared" si="51"/>
        <v>10.435883267281081</v>
      </c>
      <c r="G165" s="86">
        <f t="shared" si="51"/>
        <v>9.999857079754601E-2</v>
      </c>
      <c r="H165" s="86">
        <f t="shared" si="51"/>
        <v>0.11033395200000001</v>
      </c>
      <c r="I165" s="87">
        <f>SUM(C165:H165)</f>
        <v>23.82018873088693</v>
      </c>
    </row>
    <row r="166" spans="1:9" x14ac:dyDescent="0.25">
      <c r="A166" s="133" t="s">
        <v>123</v>
      </c>
      <c r="B166" s="118"/>
      <c r="C166" s="86">
        <f>C121</f>
        <v>9.0879183359999995</v>
      </c>
      <c r="D166" s="86">
        <f t="shared" ref="D166:H166" si="52">D121</f>
        <v>2431.4694105306635</v>
      </c>
      <c r="E166" s="86">
        <f t="shared" si="52"/>
        <v>789.22047631406792</v>
      </c>
      <c r="F166" s="86">
        <f t="shared" si="52"/>
        <v>6149.4215339029852</v>
      </c>
      <c r="G166" s="86">
        <f t="shared" si="52"/>
        <v>76.676324627631899</v>
      </c>
      <c r="H166" s="86">
        <f t="shared" si="52"/>
        <v>89.646336000000005</v>
      </c>
      <c r="I166" s="87">
        <f t="shared" ref="I166:I169" si="53">SUM(C166:H166)</f>
        <v>9545.5219997113472</v>
      </c>
    </row>
    <row r="167" spans="1:9" x14ac:dyDescent="0.25">
      <c r="A167" s="134" t="s">
        <v>124</v>
      </c>
      <c r="B167" s="118"/>
      <c r="C167" s="86">
        <f>C132</f>
        <v>3.0110572800000002</v>
      </c>
      <c r="D167" s="86">
        <f t="shared" ref="D167:H167" si="54">D132</f>
        <v>81.8186667657546</v>
      </c>
      <c r="E167" s="86">
        <f t="shared" si="54"/>
        <v>65.636349812231543</v>
      </c>
      <c r="F167" s="86">
        <f t="shared" si="54"/>
        <v>74.915743791367547</v>
      </c>
      <c r="G167" s="86">
        <f t="shared" si="54"/>
        <v>0.24643077379141104</v>
      </c>
      <c r="H167" s="86">
        <f t="shared" si="54"/>
        <v>0.13791744</v>
      </c>
      <c r="I167" s="87">
        <f t="shared" si="53"/>
        <v>225.76616586314512</v>
      </c>
    </row>
    <row r="168" spans="1:9" x14ac:dyDescent="0.25">
      <c r="A168" s="134" t="s">
        <v>125</v>
      </c>
      <c r="B168" s="118"/>
      <c r="C168" s="86">
        <f>C143</f>
        <v>3.0110572800000002</v>
      </c>
      <c r="D168" s="86">
        <f t="shared" ref="D168:H168" si="55">D143</f>
        <v>81.8186667657546</v>
      </c>
      <c r="E168" s="86">
        <f t="shared" si="55"/>
        <v>65.636349812231543</v>
      </c>
      <c r="F168" s="86">
        <f t="shared" si="55"/>
        <v>74.915743791367547</v>
      </c>
      <c r="G168" s="86">
        <f t="shared" si="55"/>
        <v>0.24643077379141104</v>
      </c>
      <c r="H168" s="86">
        <f t="shared" si="55"/>
        <v>0.13791744</v>
      </c>
      <c r="I168" s="87">
        <f t="shared" si="53"/>
        <v>225.76616586314512</v>
      </c>
    </row>
    <row r="169" spans="1:9" x14ac:dyDescent="0.25">
      <c r="A169" s="135" t="s">
        <v>126</v>
      </c>
      <c r="B169" s="118"/>
      <c r="C169" s="91">
        <f>C154</f>
        <v>1.1496764159999999E-5</v>
      </c>
      <c r="D169" s="91">
        <f t="shared" ref="D169:H169" si="56">D154</f>
        <v>2.2277548741487375E-3</v>
      </c>
      <c r="E169" s="91">
        <f t="shared" si="56"/>
        <v>1.1487813197148386E-3</v>
      </c>
      <c r="F169" s="91">
        <f t="shared" si="56"/>
        <v>1.448214353903835E-2</v>
      </c>
      <c r="G169" s="91">
        <f t="shared" si="56"/>
        <v>2.8188198861349689E-4</v>
      </c>
      <c r="H169" s="91">
        <f t="shared" si="56"/>
        <v>3.5168947199999998E-4</v>
      </c>
      <c r="I169" s="92">
        <f t="shared" si="53"/>
        <v>1.8503747957675426E-2</v>
      </c>
    </row>
  </sheetData>
  <mergeCells count="7">
    <mergeCell ref="A97:A99"/>
    <mergeCell ref="A9:H9"/>
    <mergeCell ref="A83:I83"/>
    <mergeCell ref="A85:A87"/>
    <mergeCell ref="A88:A90"/>
    <mergeCell ref="A91:A93"/>
    <mergeCell ref="A94:A96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5"/>
  <sheetViews>
    <sheetView topLeftCell="A133" zoomScale="90" zoomScaleNormal="90" workbookViewId="0">
      <selection activeCell="A151" activeCellId="33" sqref="A11:H11 A16:H16 A19:H19 A25:H25 A30:H30 A36:H36 J36 B42 A42:B42 A48:H48 A54:I54 A63:I63 A60:D60 A70:H70 A71:B85 A87:I87 A88:B96 C92:I92 A98:I98 A99:B107 C103:I103 A109:I109 A110:B118 C114:I114 A120:I120 A121:B129 C125:I125 A131:I131 A132:B140 C136:I136 A143:I143 A144:B148 A150:I150 A151:B155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129</v>
      </c>
    </row>
    <row r="2" spans="1:9" x14ac:dyDescent="0.2">
      <c r="A2" s="17" t="s">
        <v>54</v>
      </c>
      <c r="B2" s="44">
        <v>40.064999999999998</v>
      </c>
      <c r="C2" s="8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161</v>
      </c>
      <c r="B4" s="114">
        <v>1808</v>
      </c>
      <c r="C4" s="114">
        <v>20</v>
      </c>
      <c r="D4" s="114">
        <v>1281</v>
      </c>
      <c r="E4" s="114">
        <v>183</v>
      </c>
      <c r="F4" s="114">
        <v>89</v>
      </c>
      <c r="G4" s="114">
        <v>207</v>
      </c>
      <c r="H4" s="114">
        <v>17</v>
      </c>
      <c r="I4" s="114">
        <v>11</v>
      </c>
    </row>
    <row r="5" spans="1:9" x14ac:dyDescent="0.25">
      <c r="A5" s="7" t="s">
        <v>11</v>
      </c>
      <c r="B5" s="7">
        <f>B4*365</f>
        <v>659920</v>
      </c>
      <c r="C5" s="7">
        <f t="shared" ref="C5:I5" si="0">C4*365</f>
        <v>7300</v>
      </c>
      <c r="D5" s="7">
        <f t="shared" si="0"/>
        <v>467565</v>
      </c>
      <c r="E5" s="7">
        <f t="shared" si="0"/>
        <v>66795</v>
      </c>
      <c r="F5" s="7">
        <f t="shared" si="0"/>
        <v>32485</v>
      </c>
      <c r="G5" s="7">
        <f t="shared" si="0"/>
        <v>75555</v>
      </c>
      <c r="H5" s="7">
        <f t="shared" si="0"/>
        <v>6205</v>
      </c>
      <c r="I5" s="7">
        <f t="shared" si="0"/>
        <v>4015</v>
      </c>
    </row>
    <row r="7" spans="1:9" ht="30" x14ac:dyDescent="0.25">
      <c r="A7" s="118" t="s">
        <v>58</v>
      </c>
      <c r="B7" s="119" t="s">
        <v>10</v>
      </c>
      <c r="C7" s="119" t="s">
        <v>4</v>
      </c>
      <c r="D7" s="119" t="s">
        <v>5</v>
      </c>
      <c r="E7" s="119" t="s">
        <v>6</v>
      </c>
      <c r="F7" s="119" t="s">
        <v>13</v>
      </c>
      <c r="G7" s="119" t="s">
        <v>3</v>
      </c>
      <c r="H7" s="119" t="s">
        <v>9</v>
      </c>
      <c r="I7" s="13"/>
    </row>
    <row r="8" spans="1:9" x14ac:dyDescent="0.25">
      <c r="A8" s="9" t="s">
        <v>38</v>
      </c>
      <c r="B8" s="20">
        <f>B4</f>
        <v>1808</v>
      </c>
      <c r="C8" s="20">
        <f t="shared" ref="C8:E8" si="1">C4</f>
        <v>20</v>
      </c>
      <c r="D8" s="20">
        <f t="shared" si="1"/>
        <v>1281</v>
      </c>
      <c r="E8" s="20">
        <f t="shared" si="1"/>
        <v>183</v>
      </c>
      <c r="F8" s="20">
        <f>F4+G4</f>
        <v>296</v>
      </c>
      <c r="G8" s="20">
        <f>H4</f>
        <v>17</v>
      </c>
      <c r="H8" s="20">
        <f>I4</f>
        <v>11</v>
      </c>
      <c r="I8" s="14"/>
    </row>
    <row r="9" spans="1:9" x14ac:dyDescent="0.25">
      <c r="A9" s="9" t="s">
        <v>11</v>
      </c>
      <c r="B9" s="21">
        <f>B8*365</f>
        <v>659920</v>
      </c>
      <c r="C9" s="21">
        <f t="shared" ref="C9:E9" si="2">C8*365</f>
        <v>7300</v>
      </c>
      <c r="D9" s="21">
        <f t="shared" si="2"/>
        <v>467565</v>
      </c>
      <c r="E9" s="21">
        <f t="shared" si="2"/>
        <v>66795</v>
      </c>
      <c r="F9" s="20">
        <f>F8*365</f>
        <v>108040</v>
      </c>
      <c r="G9" s="21">
        <f t="shared" ref="G9:H9" si="3">G8*365</f>
        <v>6205</v>
      </c>
      <c r="H9" s="21">
        <f t="shared" si="3"/>
        <v>4015</v>
      </c>
      <c r="I9" s="15"/>
    </row>
    <row r="10" spans="1:9" ht="25.5" customHeight="1" x14ac:dyDescent="0.2"/>
    <row r="11" spans="1:9" ht="30" x14ac:dyDescent="0.25">
      <c r="A11" s="118" t="s">
        <v>42</v>
      </c>
      <c r="B11" s="121"/>
      <c r="C11" s="119" t="s">
        <v>4</v>
      </c>
      <c r="D11" s="119" t="s">
        <v>5</v>
      </c>
      <c r="E11" s="119" t="s">
        <v>6</v>
      </c>
      <c r="F11" s="119" t="s">
        <v>12</v>
      </c>
      <c r="G11" s="119" t="s">
        <v>3</v>
      </c>
      <c r="H11" s="119" t="s">
        <v>9</v>
      </c>
    </row>
    <row r="12" spans="1:9" x14ac:dyDescent="0.25">
      <c r="A12" s="1" t="s">
        <v>14</v>
      </c>
      <c r="B12" s="1"/>
      <c r="C12" s="40">
        <v>3.5</v>
      </c>
      <c r="D12" s="40">
        <v>6.5</v>
      </c>
      <c r="E12" s="40">
        <v>9</v>
      </c>
      <c r="F12" s="40">
        <v>30</v>
      </c>
      <c r="G12" s="40">
        <v>25</v>
      </c>
      <c r="H12" s="40">
        <v>30</v>
      </c>
    </row>
    <row r="13" spans="1:9" x14ac:dyDescent="0.25">
      <c r="A13" s="1" t="s">
        <v>15</v>
      </c>
      <c r="B13" s="1"/>
      <c r="C13" s="40">
        <f>C12/100</f>
        <v>3.5000000000000003E-2</v>
      </c>
      <c r="D13" s="40">
        <f t="shared" ref="D13:H13" si="4">D12/100</f>
        <v>6.5000000000000002E-2</v>
      </c>
      <c r="E13" s="40">
        <f t="shared" si="4"/>
        <v>0.09</v>
      </c>
      <c r="F13" s="40">
        <f t="shared" si="4"/>
        <v>0.3</v>
      </c>
      <c r="G13" s="40">
        <f t="shared" si="4"/>
        <v>0.25</v>
      </c>
      <c r="H13" s="40">
        <f t="shared" si="4"/>
        <v>0.3</v>
      </c>
    </row>
    <row r="14" spans="1:9" x14ac:dyDescent="0.25">
      <c r="A14" s="41" t="s">
        <v>37</v>
      </c>
      <c r="B14" s="41"/>
      <c r="C14" s="42">
        <f>C13*$B$2</f>
        <v>1.4022750000000002</v>
      </c>
      <c r="D14" s="42">
        <f t="shared" ref="D14:H14" si="5">D13*$B$2</f>
        <v>2.604225</v>
      </c>
      <c r="E14" s="42">
        <f t="shared" si="5"/>
        <v>3.6058499999999998</v>
      </c>
      <c r="F14" s="42">
        <f t="shared" si="5"/>
        <v>12.019499999999999</v>
      </c>
      <c r="G14" s="42">
        <f t="shared" si="5"/>
        <v>10.016249999999999</v>
      </c>
      <c r="H14" s="42">
        <f t="shared" si="5"/>
        <v>12.019499999999999</v>
      </c>
    </row>
    <row r="16" spans="1:9" ht="30" x14ac:dyDescent="0.25">
      <c r="A16" s="118" t="s">
        <v>43</v>
      </c>
      <c r="B16" s="121"/>
      <c r="C16" s="119" t="s">
        <v>4</v>
      </c>
      <c r="D16" s="119" t="s">
        <v>5</v>
      </c>
      <c r="E16" s="119" t="s">
        <v>6</v>
      </c>
      <c r="F16" s="119" t="s">
        <v>12</v>
      </c>
      <c r="G16" s="119" t="s">
        <v>3</v>
      </c>
      <c r="H16" s="119" t="s">
        <v>9</v>
      </c>
    </row>
    <row r="17" spans="1:8" x14ac:dyDescent="0.2">
      <c r="A17" s="1"/>
      <c r="B17" s="1"/>
      <c r="C17" s="40">
        <f t="shared" ref="C17:H17" si="6">C9*C14</f>
        <v>10236.607500000002</v>
      </c>
      <c r="D17" s="40">
        <f t="shared" si="6"/>
        <v>1217644.4621250001</v>
      </c>
      <c r="E17" s="40">
        <f t="shared" si="6"/>
        <v>240852.75074999998</v>
      </c>
      <c r="F17" s="40">
        <f t="shared" si="6"/>
        <v>1298586.7799999998</v>
      </c>
      <c r="G17" s="40">
        <f t="shared" si="6"/>
        <v>62150.831249999996</v>
      </c>
      <c r="H17" s="40">
        <f t="shared" si="6"/>
        <v>48258.292499999996</v>
      </c>
    </row>
    <row r="18" spans="1:8" x14ac:dyDescent="0.2">
      <c r="B18" s="6"/>
      <c r="C18" s="6"/>
      <c r="D18" s="6"/>
      <c r="E18" s="6"/>
      <c r="F18" s="6"/>
      <c r="G18" s="6"/>
      <c r="H18" s="6"/>
    </row>
    <row r="19" spans="1:8" ht="30" x14ac:dyDescent="0.25">
      <c r="A19" s="122" t="s">
        <v>39</v>
      </c>
      <c r="B19" s="122"/>
      <c r="C19" s="123" t="s">
        <v>4</v>
      </c>
      <c r="D19" s="123" t="s">
        <v>5</v>
      </c>
      <c r="E19" s="123" t="s">
        <v>6</v>
      </c>
      <c r="F19" s="123" t="s">
        <v>12</v>
      </c>
      <c r="G19" s="123" t="s">
        <v>3</v>
      </c>
      <c r="H19" s="123" t="s">
        <v>9</v>
      </c>
    </row>
    <row r="20" spans="1:8" x14ac:dyDescent="0.2">
      <c r="A20" s="22" t="s">
        <v>0</v>
      </c>
      <c r="B20" s="22"/>
      <c r="C20" s="23">
        <v>1</v>
      </c>
      <c r="D20" s="22">
        <v>10937607</v>
      </c>
      <c r="E20" s="22"/>
      <c r="F20" s="22">
        <f>678122+1630</f>
        <v>679752</v>
      </c>
      <c r="G20" s="24">
        <v>934</v>
      </c>
      <c r="H20" s="22" t="s">
        <v>17</v>
      </c>
    </row>
    <row r="21" spans="1:8" x14ac:dyDescent="0.25">
      <c r="A21" s="22" t="s">
        <v>1</v>
      </c>
      <c r="B21" s="22"/>
      <c r="C21" s="22" t="s">
        <v>17</v>
      </c>
      <c r="D21" s="22">
        <v>5259881</v>
      </c>
      <c r="E21" s="22"/>
      <c r="F21" s="22">
        <f>2027944+273099</f>
        <v>2301043</v>
      </c>
      <c r="G21" s="22">
        <v>31355</v>
      </c>
      <c r="H21" s="23">
        <v>1</v>
      </c>
    </row>
    <row r="22" spans="1:8" x14ac:dyDescent="0.2">
      <c r="A22" s="22" t="s">
        <v>16</v>
      </c>
      <c r="B22" s="22"/>
      <c r="C22" s="22" t="s">
        <v>17</v>
      </c>
      <c r="D22" s="22">
        <v>2846868</v>
      </c>
      <c r="E22" s="22"/>
      <c r="F22" s="22">
        <f>182812+1819</f>
        <v>184631</v>
      </c>
      <c r="G22" s="22">
        <v>311</v>
      </c>
      <c r="H22" s="22" t="s">
        <v>17</v>
      </c>
    </row>
    <row r="23" spans="1:8" x14ac:dyDescent="0.2">
      <c r="A23" s="25" t="s">
        <v>18</v>
      </c>
      <c r="B23" s="26"/>
      <c r="C23" s="26"/>
      <c r="D23" s="26">
        <f>SUM(D20:D22)</f>
        <v>19044356</v>
      </c>
      <c r="E23" s="26"/>
      <c r="F23" s="26">
        <f>SUM(F20:F22)</f>
        <v>3165426</v>
      </c>
      <c r="G23" s="27">
        <f>SUM(G20:G22)</f>
        <v>32600</v>
      </c>
      <c r="H23" s="26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ht="45" x14ac:dyDescent="0.25">
      <c r="A25" s="124" t="s">
        <v>40</v>
      </c>
      <c r="B25" s="122"/>
      <c r="C25" s="123" t="s">
        <v>4</v>
      </c>
      <c r="D25" s="123" t="s">
        <v>5</v>
      </c>
      <c r="E25" s="123" t="s">
        <v>6</v>
      </c>
      <c r="F25" s="123" t="s">
        <v>12</v>
      </c>
      <c r="G25" s="123" t="s">
        <v>3</v>
      </c>
      <c r="H25" s="123" t="s">
        <v>9</v>
      </c>
    </row>
    <row r="26" spans="1:8" x14ac:dyDescent="0.2">
      <c r="A26" s="22" t="s">
        <v>0</v>
      </c>
      <c r="B26" s="22"/>
      <c r="C26" s="28">
        <v>1</v>
      </c>
      <c r="D26" s="28">
        <f>D20/$D$23</f>
        <v>0.57432275473111294</v>
      </c>
      <c r="E26" s="28">
        <f>F20/$F$23</f>
        <v>0.21474266022961838</v>
      </c>
      <c r="F26" s="28">
        <f>F20/$F$23</f>
        <v>0.21474266022961838</v>
      </c>
      <c r="G26" s="28">
        <f>G20/$G$23</f>
        <v>2.8650306748466258E-2</v>
      </c>
      <c r="H26" s="22" t="s">
        <v>17</v>
      </c>
    </row>
    <row r="27" spans="1:8" x14ac:dyDescent="0.25">
      <c r="A27" s="22" t="s">
        <v>1</v>
      </c>
      <c r="B27" s="22"/>
      <c r="C27" s="28" t="s">
        <v>17</v>
      </c>
      <c r="D27" s="28">
        <f>D21/$D$23</f>
        <v>0.27619106679165206</v>
      </c>
      <c r="E27" s="28">
        <f>F21/$F$23</f>
        <v>0.72692996140171973</v>
      </c>
      <c r="F27" s="28">
        <f>F21/$F$23</f>
        <v>0.72692996140171973</v>
      </c>
      <c r="G27" s="28">
        <f>G21/$G$23</f>
        <v>0.9618098159509203</v>
      </c>
      <c r="H27" s="28">
        <v>1</v>
      </c>
    </row>
    <row r="28" spans="1:8" x14ac:dyDescent="0.2">
      <c r="A28" s="22" t="s">
        <v>16</v>
      </c>
      <c r="B28" s="22"/>
      <c r="C28" s="28" t="s">
        <v>17</v>
      </c>
      <c r="D28" s="28">
        <f>D22/$D$23</f>
        <v>0.14948617847723494</v>
      </c>
      <c r="E28" s="28">
        <f>F22/$F$23</f>
        <v>5.8327378368661913E-2</v>
      </c>
      <c r="F28" s="28">
        <f>F22/$F$23</f>
        <v>5.8327378368661913E-2</v>
      </c>
      <c r="G28" s="28">
        <f>G22/$G$23</f>
        <v>9.5398773006134963E-3</v>
      </c>
      <c r="H28" s="28" t="s">
        <v>17</v>
      </c>
    </row>
    <row r="30" spans="1:8" ht="30" x14ac:dyDescent="0.25">
      <c r="A30" s="119" t="s">
        <v>44</v>
      </c>
      <c r="B30" s="118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8" x14ac:dyDescent="0.2">
      <c r="A31" s="19" t="s">
        <v>18</v>
      </c>
      <c r="B31" s="10"/>
      <c r="C31" s="29">
        <f t="shared" ref="C31:H31" si="7">C17</f>
        <v>10236.607500000002</v>
      </c>
      <c r="D31" s="29">
        <f t="shared" si="7"/>
        <v>1217644.4621250001</v>
      </c>
      <c r="E31" s="29">
        <f t="shared" si="7"/>
        <v>240852.75074999998</v>
      </c>
      <c r="F31" s="29">
        <f t="shared" si="7"/>
        <v>1298586.7799999998</v>
      </c>
      <c r="G31" s="29">
        <f t="shared" si="7"/>
        <v>62150.831249999996</v>
      </c>
      <c r="H31" s="29">
        <f t="shared" si="7"/>
        <v>48258.292499999996</v>
      </c>
    </row>
    <row r="32" spans="1:8" x14ac:dyDescent="0.2">
      <c r="A32" s="30" t="s">
        <v>19</v>
      </c>
      <c r="B32" s="31"/>
      <c r="C32" s="32">
        <f>C31</f>
        <v>10236.607500000002</v>
      </c>
      <c r="D32" s="32">
        <f>$D$31*D26</f>
        <v>699320.92177071434</v>
      </c>
      <c r="E32" s="32">
        <f>$E$31*E26</f>
        <v>51721.36041967621</v>
      </c>
      <c r="F32" s="32">
        <f>$F$31*F26</f>
        <v>278861.97967621416</v>
      </c>
      <c r="G32" s="32">
        <f>$G$31*G26</f>
        <v>1780.6403799846626</v>
      </c>
      <c r="H32" s="33" t="s">
        <v>17</v>
      </c>
    </row>
    <row r="33" spans="1:10" x14ac:dyDescent="0.25">
      <c r="A33" s="30" t="s">
        <v>20</v>
      </c>
      <c r="B33" s="31"/>
      <c r="C33" s="32" t="s">
        <v>17</v>
      </c>
      <c r="D33" s="32">
        <f>$D$31*D27</f>
        <v>336302.52296725113</v>
      </c>
      <c r="E33" s="32">
        <f>$E$31*E27</f>
        <v>175083.0808061955</v>
      </c>
      <c r="F33" s="32">
        <f>$F$31*F27</f>
        <v>943981.63786218339</v>
      </c>
      <c r="G33" s="32">
        <f>$G$31*G27</f>
        <v>59777.2795657592</v>
      </c>
      <c r="H33" s="32">
        <f>H31</f>
        <v>48258.292499999996</v>
      </c>
    </row>
    <row r="34" spans="1:10" x14ac:dyDescent="0.2">
      <c r="A34" s="30" t="s">
        <v>21</v>
      </c>
      <c r="B34" s="31"/>
      <c r="C34" s="32" t="s">
        <v>17</v>
      </c>
      <c r="D34" s="32">
        <f>$D$31*D28</f>
        <v>182021.01738703452</v>
      </c>
      <c r="E34" s="32">
        <f>$E$31*E28</f>
        <v>14048.309524128268</v>
      </c>
      <c r="F34" s="32">
        <f>$F$31*F28</f>
        <v>75743.162461602318</v>
      </c>
      <c r="G34" s="32">
        <f>$G$31*G28</f>
        <v>592.91130425613494</v>
      </c>
      <c r="H34" s="32" t="s">
        <v>17</v>
      </c>
    </row>
    <row r="35" spans="1:10" x14ac:dyDescent="0.25">
      <c r="A35" s="37"/>
      <c r="B35" s="38"/>
      <c r="C35" s="39"/>
      <c r="D35" s="39"/>
      <c r="E35" s="39"/>
      <c r="F35" s="39"/>
      <c r="G35" s="39"/>
      <c r="H35" s="39"/>
    </row>
    <row r="36" spans="1:10" ht="30" x14ac:dyDescent="0.25">
      <c r="A36" s="119" t="s">
        <v>89</v>
      </c>
      <c r="B36" s="118"/>
      <c r="C36" s="119" t="s">
        <v>4</v>
      </c>
      <c r="D36" s="119" t="s">
        <v>5</v>
      </c>
      <c r="E36" s="119" t="s">
        <v>6</v>
      </c>
      <c r="F36" s="119" t="s">
        <v>12</v>
      </c>
      <c r="G36" s="119" t="s">
        <v>3</v>
      </c>
      <c r="H36" s="119" t="s">
        <v>9</v>
      </c>
      <c r="J36" s="119" t="s">
        <v>94</v>
      </c>
    </row>
    <row r="37" spans="1:10" x14ac:dyDescent="0.25">
      <c r="A37" s="19" t="s">
        <v>18</v>
      </c>
      <c r="B37" s="10"/>
      <c r="C37" s="29">
        <f>SUM(C38:C40)</f>
        <v>7370.3574000000008</v>
      </c>
      <c r="D37" s="29">
        <f>SUM(D38:D40)</f>
        <v>877570.4818970589</v>
      </c>
      <c r="E37" s="29">
        <f t="shared" ref="E37:H37" si="8">SUM(E38:E40)</f>
        <v>188393.59290627643</v>
      </c>
      <c r="F37" s="29">
        <f t="shared" si="8"/>
        <v>1015746.8761431298</v>
      </c>
      <c r="G37" s="29">
        <f t="shared" si="8"/>
        <v>50619.60242180981</v>
      </c>
      <c r="H37" s="29">
        <f t="shared" si="8"/>
        <v>39571.799849999996</v>
      </c>
      <c r="J37" s="43" t="s">
        <v>93</v>
      </c>
    </row>
    <row r="38" spans="1:10" x14ac:dyDescent="0.25">
      <c r="A38" s="30" t="s">
        <v>90</v>
      </c>
      <c r="B38" s="31"/>
      <c r="C38" s="32">
        <f>C32*$J$38</f>
        <v>7370.3574000000008</v>
      </c>
      <c r="D38" s="32">
        <f t="shared" ref="D38:G38" si="9">D32*$J$38</f>
        <v>503511.0636749143</v>
      </c>
      <c r="E38" s="32">
        <f t="shared" si="9"/>
        <v>37239.37950216687</v>
      </c>
      <c r="F38" s="32">
        <f t="shared" si="9"/>
        <v>200780.62536687418</v>
      </c>
      <c r="G38" s="32">
        <f t="shared" si="9"/>
        <v>1282.061073588957</v>
      </c>
      <c r="H38" s="32" t="s">
        <v>17</v>
      </c>
      <c r="J38" s="7">
        <v>0.72</v>
      </c>
    </row>
    <row r="39" spans="1:10" x14ac:dyDescent="0.25">
      <c r="A39" s="30" t="s">
        <v>91</v>
      </c>
      <c r="B39" s="31"/>
      <c r="C39" s="32" t="s">
        <v>17</v>
      </c>
      <c r="D39" s="32">
        <f t="shared" ref="D39:H39" si="10">D33*$J$39</f>
        <v>275768.0688331459</v>
      </c>
      <c r="E39" s="32">
        <f t="shared" si="10"/>
        <v>143568.1262610803</v>
      </c>
      <c r="F39" s="32">
        <f t="shared" si="10"/>
        <v>774064.94304699032</v>
      </c>
      <c r="G39" s="32">
        <f t="shared" si="10"/>
        <v>49017.369243922542</v>
      </c>
      <c r="H39" s="32">
        <f t="shared" si="10"/>
        <v>39571.799849999996</v>
      </c>
      <c r="J39" s="7">
        <v>0.82</v>
      </c>
    </row>
    <row r="40" spans="1:10" x14ac:dyDescent="0.25">
      <c r="A40" s="30" t="s">
        <v>92</v>
      </c>
      <c r="B40" s="31"/>
      <c r="C40" s="32" t="s">
        <v>17</v>
      </c>
      <c r="D40" s="32">
        <f>D34*$J$40</f>
        <v>98291.349388998642</v>
      </c>
      <c r="E40" s="32">
        <f t="shared" ref="E40:G40" si="11">E34*$J$40</f>
        <v>7586.0871430292655</v>
      </c>
      <c r="F40" s="32">
        <f t="shared" si="11"/>
        <v>40901.307729265252</v>
      </c>
      <c r="G40" s="32">
        <f t="shared" si="11"/>
        <v>320.17210429831289</v>
      </c>
      <c r="H40" s="32" t="s">
        <v>17</v>
      </c>
      <c r="J40" s="7">
        <v>0.54</v>
      </c>
    </row>
    <row r="41" spans="1:10" x14ac:dyDescent="0.25">
      <c r="A41" s="37"/>
      <c r="B41" s="38"/>
      <c r="C41" s="39"/>
      <c r="D41" s="39"/>
      <c r="E41" s="39"/>
      <c r="F41" s="39"/>
      <c r="G41" s="39"/>
      <c r="H41" s="39"/>
    </row>
    <row r="42" spans="1:10" x14ac:dyDescent="0.25">
      <c r="A42" s="125" t="s">
        <v>45</v>
      </c>
      <c r="B42" s="125"/>
    </row>
    <row r="43" spans="1:10" x14ac:dyDescent="0.25">
      <c r="A43" s="2" t="s">
        <v>22</v>
      </c>
      <c r="B43" s="9" t="s">
        <v>41</v>
      </c>
    </row>
    <row r="44" spans="1:10" x14ac:dyDescent="0.25">
      <c r="A44" s="2" t="s">
        <v>2</v>
      </c>
      <c r="B44" s="9">
        <v>9.1999999999999993</v>
      </c>
    </row>
    <row r="45" spans="1:10" x14ac:dyDescent="0.25">
      <c r="A45" s="2" t="s">
        <v>1</v>
      </c>
      <c r="B45" s="9">
        <v>10</v>
      </c>
    </row>
    <row r="46" spans="1:10" x14ac:dyDescent="0.25">
      <c r="A46" s="2" t="s">
        <v>16</v>
      </c>
      <c r="B46" s="7">
        <v>6.95</v>
      </c>
      <c r="C46" s="5"/>
    </row>
    <row r="48" spans="1:10" ht="30" x14ac:dyDescent="0.25">
      <c r="A48" s="118" t="s">
        <v>23</v>
      </c>
      <c r="B48" s="118"/>
      <c r="C48" s="119" t="s">
        <v>4</v>
      </c>
      <c r="D48" s="119" t="s">
        <v>5</v>
      </c>
      <c r="E48" s="119" t="s">
        <v>6</v>
      </c>
      <c r="F48" s="119" t="s">
        <v>12</v>
      </c>
      <c r="G48" s="119" t="s">
        <v>3</v>
      </c>
      <c r="H48" s="119" t="s">
        <v>9</v>
      </c>
    </row>
    <row r="49" spans="1:9" x14ac:dyDescent="0.25">
      <c r="A49" s="30" t="s">
        <v>24</v>
      </c>
      <c r="B49" s="31"/>
      <c r="C49" s="32">
        <f>C32*$B$44</f>
        <v>94176.789000000004</v>
      </c>
      <c r="D49" s="32">
        <f>D32*$B$44</f>
        <v>6433752.4802905712</v>
      </c>
      <c r="E49" s="32">
        <f>E32*$B$44</f>
        <v>475836.51586102112</v>
      </c>
      <c r="F49" s="32">
        <f>F32*$B$44</f>
        <v>2565530.2130211699</v>
      </c>
      <c r="G49" s="32">
        <f>G32*$B$44</f>
        <v>16381.891495858894</v>
      </c>
      <c r="H49" s="33" t="s">
        <v>17</v>
      </c>
    </row>
    <row r="50" spans="1:9" x14ac:dyDescent="0.25">
      <c r="A50" s="30" t="s">
        <v>25</v>
      </c>
      <c r="B50" s="31"/>
      <c r="C50" s="32" t="s">
        <v>17</v>
      </c>
      <c r="D50" s="32">
        <f>D33*$B$45</f>
        <v>3363025.2296725111</v>
      </c>
      <c r="E50" s="32">
        <f>E33*$B$45</f>
        <v>1750830.808061955</v>
      </c>
      <c r="F50" s="32">
        <f>F33*$B$45</f>
        <v>9439816.3786218334</v>
      </c>
      <c r="G50" s="32">
        <f>G33*$B$45</f>
        <v>597772.79565759201</v>
      </c>
      <c r="H50" s="32">
        <f>H33*$B$45</f>
        <v>482582.92499999993</v>
      </c>
    </row>
    <row r="51" spans="1:9" x14ac:dyDescent="0.25">
      <c r="A51" s="30" t="s">
        <v>26</v>
      </c>
      <c r="B51" s="31"/>
      <c r="C51" s="32" t="s">
        <v>17</v>
      </c>
      <c r="D51" s="32">
        <f>D34*$B$46</f>
        <v>1265046.0708398898</v>
      </c>
      <c r="E51" s="32">
        <f>E34*$B$46</f>
        <v>97635.751192691459</v>
      </c>
      <c r="F51" s="32">
        <f>F34*$B$46</f>
        <v>526414.97910813615</v>
      </c>
      <c r="G51" s="32">
        <f>G34*$B$46</f>
        <v>4120.7335645801377</v>
      </c>
      <c r="H51" s="32" t="s">
        <v>17</v>
      </c>
    </row>
    <row r="52" spans="1:9" x14ac:dyDescent="0.25">
      <c r="A52" s="34"/>
      <c r="B52" s="19" t="s">
        <v>18</v>
      </c>
      <c r="C52" s="29">
        <f>SUM(C49:C51)</f>
        <v>94176.789000000004</v>
      </c>
      <c r="D52" s="29">
        <f>SUM(D49:D51)</f>
        <v>11061823.780802973</v>
      </c>
      <c r="E52" s="29">
        <f>SUM(E49:E51)</f>
        <v>2324303.0751156672</v>
      </c>
      <c r="F52" s="29">
        <f>SUM(F49:F51)</f>
        <v>12531761.57075114</v>
      </c>
      <c r="G52" s="29">
        <f>SUM(G49:G51)</f>
        <v>618275.420718031</v>
      </c>
      <c r="H52" s="29">
        <f>SUM(H50:H51)</f>
        <v>482582.92499999993</v>
      </c>
    </row>
    <row r="54" spans="1:9" ht="30" x14ac:dyDescent="0.25">
      <c r="A54" s="118" t="s">
        <v>30</v>
      </c>
      <c r="B54" s="118"/>
      <c r="C54" s="119" t="s">
        <v>4</v>
      </c>
      <c r="D54" s="119" t="s">
        <v>5</v>
      </c>
      <c r="E54" s="119" t="s">
        <v>6</v>
      </c>
      <c r="F54" s="119" t="s">
        <v>12</v>
      </c>
      <c r="G54" s="119" t="s">
        <v>3</v>
      </c>
      <c r="H54" s="119" t="s">
        <v>9</v>
      </c>
      <c r="I54" s="126" t="s">
        <v>18</v>
      </c>
    </row>
    <row r="55" spans="1:9" x14ac:dyDescent="0.25">
      <c r="A55" s="36" t="s">
        <v>27</v>
      </c>
      <c r="B55" s="36"/>
      <c r="C55" s="49">
        <f>C49/1000</f>
        <v>94.176788999999999</v>
      </c>
      <c r="D55" s="49">
        <f>D49/1000</f>
        <v>6433.7524802905709</v>
      </c>
      <c r="E55" s="49">
        <f>E49/1000</f>
        <v>475.8365158610211</v>
      </c>
      <c r="F55" s="49">
        <f>F49/1000</f>
        <v>2565.5302130211699</v>
      </c>
      <c r="G55" s="49">
        <f>G49/1000</f>
        <v>16.381891495858895</v>
      </c>
      <c r="H55" s="50"/>
      <c r="I55" s="63">
        <f>SUM(C55:H55)</f>
        <v>9585.677889668621</v>
      </c>
    </row>
    <row r="56" spans="1:9" x14ac:dyDescent="0.25">
      <c r="A56" s="36" t="s">
        <v>28</v>
      </c>
      <c r="B56" s="36"/>
      <c r="C56" s="49" t="s">
        <v>17</v>
      </c>
      <c r="D56" s="49">
        <f>D50/1000</f>
        <v>3363.0252296725112</v>
      </c>
      <c r="E56" s="49">
        <f>E50/1000</f>
        <v>1750.8308080619549</v>
      </c>
      <c r="F56" s="49">
        <f>F50/1000</f>
        <v>9439.8163786218338</v>
      </c>
      <c r="G56" s="49">
        <f>G50/1000</f>
        <v>597.77279565759204</v>
      </c>
      <c r="H56" s="49">
        <f>H50/1000</f>
        <v>482.58292499999993</v>
      </c>
      <c r="I56" s="63">
        <f t="shared" ref="I56:I57" si="12">SUM(C56:H56)</f>
        <v>15634.028137013893</v>
      </c>
    </row>
    <row r="57" spans="1:9" x14ac:dyDescent="0.25">
      <c r="A57" s="36" t="s">
        <v>29</v>
      </c>
      <c r="B57" s="36"/>
      <c r="C57" s="49" t="s">
        <v>17</v>
      </c>
      <c r="D57" s="49">
        <f t="shared" ref="D57:G58" si="13">D51/1000</f>
        <v>1265.0460708398898</v>
      </c>
      <c r="E57" s="49">
        <f t="shared" si="13"/>
        <v>97.635751192691458</v>
      </c>
      <c r="F57" s="49">
        <f t="shared" si="13"/>
        <v>526.41497910813609</v>
      </c>
      <c r="G57" s="49">
        <f t="shared" si="13"/>
        <v>4.1207335645801377</v>
      </c>
      <c r="H57" s="49" t="s">
        <v>17</v>
      </c>
      <c r="I57" s="63">
        <f t="shared" si="12"/>
        <v>1893.2175347052976</v>
      </c>
    </row>
    <row r="58" spans="1:9" x14ac:dyDescent="0.25">
      <c r="A58" s="51"/>
      <c r="B58" s="35" t="s">
        <v>18</v>
      </c>
      <c r="C58" s="49">
        <f>C52/1000</f>
        <v>94.176788999999999</v>
      </c>
      <c r="D58" s="49">
        <f t="shared" si="13"/>
        <v>11061.823780802973</v>
      </c>
      <c r="E58" s="49">
        <f t="shared" si="13"/>
        <v>2324.3030751156671</v>
      </c>
      <c r="F58" s="49">
        <f t="shared" si="13"/>
        <v>12531.76157075114</v>
      </c>
      <c r="G58" s="49">
        <f t="shared" si="13"/>
        <v>618.275420718031</v>
      </c>
      <c r="H58" s="49">
        <f>H52/1000</f>
        <v>482.58292499999993</v>
      </c>
      <c r="I58" s="61"/>
    </row>
    <row r="59" spans="1:9" x14ac:dyDescent="0.25">
      <c r="I59" s="61"/>
    </row>
    <row r="60" spans="1:9" x14ac:dyDescent="0.25">
      <c r="A60" s="125" t="s">
        <v>31</v>
      </c>
      <c r="B60" s="127" t="s">
        <v>32</v>
      </c>
      <c r="C60" s="127" t="s">
        <v>1</v>
      </c>
      <c r="D60" s="127" t="s">
        <v>16</v>
      </c>
      <c r="I60" s="61"/>
    </row>
    <row r="61" spans="1:9" x14ac:dyDescent="0.25">
      <c r="A61" s="1"/>
      <c r="B61" s="9">
        <v>0.249</v>
      </c>
      <c r="C61" s="9">
        <v>0.26700000000000002</v>
      </c>
      <c r="D61" s="9">
        <v>0.22700000000000001</v>
      </c>
      <c r="I61" s="61"/>
    </row>
    <row r="62" spans="1:9" x14ac:dyDescent="0.25">
      <c r="I62" s="6"/>
    </row>
    <row r="63" spans="1:9" ht="30" x14ac:dyDescent="0.25">
      <c r="A63" s="118" t="s">
        <v>101</v>
      </c>
      <c r="B63" s="118"/>
      <c r="C63" s="119" t="s">
        <v>4</v>
      </c>
      <c r="D63" s="119" t="s">
        <v>5</v>
      </c>
      <c r="E63" s="119" t="s">
        <v>6</v>
      </c>
      <c r="F63" s="119" t="s">
        <v>12</v>
      </c>
      <c r="G63" s="119" t="s">
        <v>3</v>
      </c>
      <c r="H63" s="119" t="s">
        <v>9</v>
      </c>
      <c r="I63" s="126" t="s">
        <v>18</v>
      </c>
    </row>
    <row r="64" spans="1:9" x14ac:dyDescent="0.25">
      <c r="A64" s="43" t="s">
        <v>33</v>
      </c>
      <c r="B64" s="43"/>
      <c r="C64" s="52">
        <f>C55*$B$61</f>
        <v>23.450020461000001</v>
      </c>
      <c r="D64" s="52">
        <f>D55*$B$61</f>
        <v>1602.0043675923521</v>
      </c>
      <c r="E64" s="52">
        <f>E55*$B$61</f>
        <v>118.48329244939426</v>
      </c>
      <c r="F64" s="52">
        <f>F55*$B$61</f>
        <v>638.81702304227133</v>
      </c>
      <c r="G64" s="52">
        <f>G55*$B$61</f>
        <v>4.0790909824688644</v>
      </c>
      <c r="H64" s="52" t="s">
        <v>17</v>
      </c>
      <c r="I64" s="62">
        <f>SUM(C64:H64)</f>
        <v>2386.8337945274861</v>
      </c>
    </row>
    <row r="65" spans="1:9" x14ac:dyDescent="0.25">
      <c r="A65" s="43" t="s">
        <v>34</v>
      </c>
      <c r="B65" s="43"/>
      <c r="C65" s="52" t="s">
        <v>17</v>
      </c>
      <c r="D65" s="52">
        <f>D56*$C$61</f>
        <v>897.92773632256058</v>
      </c>
      <c r="E65" s="52">
        <f>E56*$C$61</f>
        <v>467.47182575254197</v>
      </c>
      <c r="F65" s="52">
        <f>F56*$C$61</f>
        <v>2520.4309730920299</v>
      </c>
      <c r="G65" s="52">
        <f>G56*$C$61</f>
        <v>159.60533644057708</v>
      </c>
      <c r="H65" s="52">
        <f>H56*$C$61</f>
        <v>128.849640975</v>
      </c>
      <c r="I65" s="62">
        <f t="shared" ref="I65:I66" si="14">SUM(C65:H65)</f>
        <v>4174.2855125827091</v>
      </c>
    </row>
    <row r="66" spans="1:9" x14ac:dyDescent="0.25">
      <c r="A66" s="43" t="s">
        <v>35</v>
      </c>
      <c r="B66" s="43"/>
      <c r="C66" s="52" t="s">
        <v>17</v>
      </c>
      <c r="D66" s="52">
        <f>D57*$D$61</f>
        <v>287.16545808065501</v>
      </c>
      <c r="E66" s="52">
        <f>E57*$D$61</f>
        <v>22.163315520740962</v>
      </c>
      <c r="F66" s="52">
        <f>F57*$D$61</f>
        <v>119.4962002575469</v>
      </c>
      <c r="G66" s="52">
        <f>G57*$D$61</f>
        <v>0.93540651915969131</v>
      </c>
      <c r="H66" s="52" t="s">
        <v>17</v>
      </c>
      <c r="I66" s="62">
        <f t="shared" si="14"/>
        <v>429.76038037810258</v>
      </c>
    </row>
    <row r="67" spans="1:9" x14ac:dyDescent="0.25">
      <c r="A67" s="16"/>
      <c r="B67" s="12" t="s">
        <v>18</v>
      </c>
      <c r="C67" s="52">
        <f>SUM(C64:C66)</f>
        <v>23.450020461000001</v>
      </c>
      <c r="D67" s="52">
        <f>SUM(D64:D66)</f>
        <v>2787.0975619955675</v>
      </c>
      <c r="E67" s="52">
        <f>SUM(E64:E66)</f>
        <v>608.1184337226772</v>
      </c>
      <c r="F67" s="52">
        <f>SUM(F64:F66)</f>
        <v>3278.7441963918486</v>
      </c>
      <c r="G67" s="52">
        <f>SUM(G64:G66)</f>
        <v>164.61983394220564</v>
      </c>
      <c r="H67" s="52"/>
      <c r="I67" s="61"/>
    </row>
    <row r="68" spans="1:9" x14ac:dyDescent="0.25">
      <c r="I68" s="61"/>
    </row>
    <row r="69" spans="1:9" ht="29.25" customHeight="1" x14ac:dyDescent="0.25">
      <c r="A69" s="116" t="s">
        <v>127</v>
      </c>
      <c r="B69" s="116"/>
      <c r="C69" s="116"/>
      <c r="D69" s="116"/>
      <c r="E69" s="116"/>
      <c r="F69" s="116"/>
      <c r="G69" s="116"/>
      <c r="H69" s="116"/>
      <c r="I69" s="116"/>
    </row>
    <row r="70" spans="1:9" ht="30" x14ac:dyDescent="0.25">
      <c r="A70" s="118" t="s">
        <v>100</v>
      </c>
      <c r="B70" s="118"/>
      <c r="C70" s="119" t="s">
        <v>4</v>
      </c>
      <c r="D70" s="119" t="s">
        <v>5</v>
      </c>
      <c r="E70" s="119" t="s">
        <v>6</v>
      </c>
      <c r="F70" s="119" t="s">
        <v>12</v>
      </c>
      <c r="G70" s="119" t="s">
        <v>3</v>
      </c>
      <c r="H70" s="119" t="s">
        <v>9</v>
      </c>
      <c r="I70" s="80"/>
    </row>
    <row r="71" spans="1:9" x14ac:dyDescent="0.25">
      <c r="A71" s="128" t="s">
        <v>95</v>
      </c>
      <c r="B71" s="127" t="s">
        <v>0</v>
      </c>
      <c r="C71" s="84">
        <v>0.08</v>
      </c>
      <c r="D71" s="84">
        <v>0.08</v>
      </c>
      <c r="E71" s="84">
        <v>0.08</v>
      </c>
      <c r="F71" s="84">
        <v>0.08</v>
      </c>
      <c r="G71" s="84">
        <v>0.08</v>
      </c>
      <c r="H71" s="84" t="s">
        <v>17</v>
      </c>
      <c r="I71" s="81"/>
    </row>
    <row r="72" spans="1:9" x14ac:dyDescent="0.25">
      <c r="A72" s="128"/>
      <c r="B72" s="127" t="s">
        <v>1</v>
      </c>
      <c r="C72" s="84" t="s">
        <v>17</v>
      </c>
      <c r="D72" s="84">
        <v>1.6E-2</v>
      </c>
      <c r="E72" s="84">
        <v>1.6E-2</v>
      </c>
      <c r="F72" s="84">
        <v>1.6E-2</v>
      </c>
      <c r="G72" s="84">
        <v>1.6E-2</v>
      </c>
      <c r="H72" s="84">
        <v>1.6E-2</v>
      </c>
      <c r="I72" s="82"/>
    </row>
    <row r="73" spans="1:9" x14ac:dyDescent="0.25">
      <c r="A73" s="128"/>
      <c r="B73" s="127" t="s">
        <v>16</v>
      </c>
      <c r="C73" s="84" t="s">
        <v>17</v>
      </c>
      <c r="D73" s="84" t="s">
        <v>17</v>
      </c>
      <c r="E73" s="84" t="s">
        <v>17</v>
      </c>
      <c r="F73" s="84" t="s">
        <v>17</v>
      </c>
      <c r="G73" s="84" t="s">
        <v>17</v>
      </c>
      <c r="H73" s="84" t="s">
        <v>17</v>
      </c>
      <c r="I73" s="82"/>
    </row>
    <row r="74" spans="1:9" x14ac:dyDescent="0.25">
      <c r="A74" s="129" t="s">
        <v>96</v>
      </c>
      <c r="B74" s="127" t="s">
        <v>0</v>
      </c>
      <c r="C74" s="85">
        <v>6.64</v>
      </c>
      <c r="D74" s="85">
        <v>8.73</v>
      </c>
      <c r="E74" s="85">
        <v>13.22</v>
      </c>
      <c r="F74" s="85">
        <v>33.369999999999997</v>
      </c>
      <c r="G74" s="85">
        <v>33.369999999999997</v>
      </c>
      <c r="H74" s="85" t="s">
        <v>17</v>
      </c>
      <c r="I74" s="61"/>
    </row>
    <row r="75" spans="1:9" x14ac:dyDescent="0.25">
      <c r="A75" s="129"/>
      <c r="B75" s="127" t="s">
        <v>1</v>
      </c>
      <c r="C75" s="85" t="s">
        <v>17</v>
      </c>
      <c r="D75" s="85">
        <v>12.96</v>
      </c>
      <c r="E75" s="85">
        <v>14.91</v>
      </c>
      <c r="F75" s="85">
        <v>13</v>
      </c>
      <c r="G75" s="85">
        <v>13</v>
      </c>
      <c r="H75" s="85">
        <v>13</v>
      </c>
      <c r="I75" s="61"/>
    </row>
    <row r="76" spans="1:9" x14ac:dyDescent="0.25">
      <c r="A76" s="129"/>
      <c r="B76" s="127" t="s">
        <v>16</v>
      </c>
      <c r="C76" s="85" t="s">
        <v>17</v>
      </c>
      <c r="D76" s="85">
        <v>15.2</v>
      </c>
      <c r="E76" s="85" t="s">
        <v>17</v>
      </c>
      <c r="F76" s="85" t="s">
        <v>17</v>
      </c>
      <c r="G76" s="85" t="s">
        <v>17</v>
      </c>
      <c r="H76" s="85" t="s">
        <v>17</v>
      </c>
      <c r="I76" s="61"/>
    </row>
    <row r="77" spans="1:9" x14ac:dyDescent="0.25">
      <c r="A77" s="130" t="s">
        <v>97</v>
      </c>
      <c r="B77" s="127" t="s">
        <v>0</v>
      </c>
      <c r="C77" s="85">
        <v>2.2000000000000002</v>
      </c>
      <c r="D77" s="85">
        <v>0.03</v>
      </c>
      <c r="E77" s="85">
        <v>0.02</v>
      </c>
      <c r="F77" s="85">
        <v>0.94</v>
      </c>
      <c r="G77" s="85">
        <v>0.94</v>
      </c>
      <c r="H77" s="85" t="s">
        <v>17</v>
      </c>
      <c r="I77" s="61"/>
    </row>
    <row r="78" spans="1:9" x14ac:dyDescent="0.25">
      <c r="A78" s="130"/>
      <c r="B78" s="127" t="s">
        <v>1</v>
      </c>
      <c r="C78" s="85" t="s">
        <v>17</v>
      </c>
      <c r="D78" s="85">
        <v>1.1000000000000001</v>
      </c>
      <c r="E78" s="85">
        <v>1.52</v>
      </c>
      <c r="F78" s="85">
        <v>0.02</v>
      </c>
      <c r="G78" s="85">
        <v>0.02</v>
      </c>
      <c r="H78" s="85">
        <v>0.02</v>
      </c>
      <c r="I78" s="61"/>
    </row>
    <row r="79" spans="1:9" x14ac:dyDescent="0.25">
      <c r="A79" s="130"/>
      <c r="B79" s="127" t="s">
        <v>16</v>
      </c>
      <c r="C79" s="88" t="s">
        <v>17</v>
      </c>
      <c r="D79" s="85" t="s">
        <v>17</v>
      </c>
      <c r="E79" s="85" t="s">
        <v>17</v>
      </c>
      <c r="F79" s="85" t="s">
        <v>17</v>
      </c>
      <c r="G79" s="85" t="s">
        <v>17</v>
      </c>
      <c r="H79" s="85" t="s">
        <v>17</v>
      </c>
      <c r="I79" s="61"/>
    </row>
    <row r="80" spans="1:9" x14ac:dyDescent="0.25">
      <c r="A80" s="130" t="s">
        <v>98</v>
      </c>
      <c r="B80" s="127" t="s">
        <v>0</v>
      </c>
      <c r="C80" s="85">
        <v>2.2000000000000002</v>
      </c>
      <c r="D80" s="85">
        <v>0.03</v>
      </c>
      <c r="E80" s="85">
        <v>0.02</v>
      </c>
      <c r="F80" s="85">
        <v>0.94</v>
      </c>
      <c r="G80" s="85">
        <v>0.94</v>
      </c>
      <c r="H80" s="85" t="s">
        <v>17</v>
      </c>
      <c r="I80" s="61"/>
    </row>
    <row r="81" spans="1:9" x14ac:dyDescent="0.25">
      <c r="A81" s="130"/>
      <c r="B81" s="127" t="s">
        <v>1</v>
      </c>
      <c r="C81" s="85" t="s">
        <v>17</v>
      </c>
      <c r="D81" s="85">
        <v>1.1000000000000001</v>
      </c>
      <c r="E81" s="85">
        <v>1.52</v>
      </c>
      <c r="F81" s="85">
        <v>0.02</v>
      </c>
      <c r="G81" s="85">
        <v>0.02</v>
      </c>
      <c r="H81" s="85">
        <v>0.02</v>
      </c>
      <c r="I81" s="61"/>
    </row>
    <row r="82" spans="1:9" x14ac:dyDescent="0.25">
      <c r="A82" s="130"/>
      <c r="B82" s="127" t="s">
        <v>16</v>
      </c>
      <c r="C82" s="88" t="s">
        <v>17</v>
      </c>
      <c r="D82" s="85" t="s">
        <v>17</v>
      </c>
      <c r="E82" s="85" t="s">
        <v>17</v>
      </c>
      <c r="F82" s="85" t="s">
        <v>17</v>
      </c>
      <c r="G82" s="85" t="s">
        <v>17</v>
      </c>
      <c r="H82" s="85" t="s">
        <v>17</v>
      </c>
      <c r="I82" s="61"/>
    </row>
    <row r="83" spans="1:9" x14ac:dyDescent="0.25">
      <c r="A83" s="131" t="s">
        <v>99</v>
      </c>
      <c r="B83" s="127" t="s">
        <v>0</v>
      </c>
      <c r="C83" s="83">
        <v>8.3999999999999992E-6</v>
      </c>
      <c r="D83" s="83">
        <v>5.4999999999999999E-6</v>
      </c>
      <c r="E83" s="83">
        <v>4.1999999999999998E-5</v>
      </c>
      <c r="F83" s="83" t="s">
        <v>17</v>
      </c>
      <c r="G83" s="83" t="s">
        <v>17</v>
      </c>
      <c r="H83" s="83" t="s">
        <v>17</v>
      </c>
      <c r="I83" s="61"/>
    </row>
    <row r="84" spans="1:9" x14ac:dyDescent="0.25">
      <c r="A84" s="131"/>
      <c r="B84" s="127" t="s">
        <v>1</v>
      </c>
      <c r="C84" s="83" t="s">
        <v>17</v>
      </c>
      <c r="D84" s="83">
        <v>2.1399999999999998E-5</v>
      </c>
      <c r="E84" s="83">
        <v>1.5800000000000001E-5</v>
      </c>
      <c r="F84" s="83">
        <v>5.1E-5</v>
      </c>
      <c r="G84" s="83">
        <v>5.1E-5</v>
      </c>
      <c r="H84" s="83">
        <v>5.1E-5</v>
      </c>
      <c r="I84" s="6"/>
    </row>
    <row r="85" spans="1:9" x14ac:dyDescent="0.25">
      <c r="A85" s="131"/>
      <c r="B85" s="127" t="s">
        <v>16</v>
      </c>
      <c r="C85" s="83" t="s">
        <v>17</v>
      </c>
      <c r="D85" s="83">
        <v>1.9999999999999999E-7</v>
      </c>
      <c r="E85" s="83" t="s">
        <v>17</v>
      </c>
      <c r="F85" s="83" t="s">
        <v>17</v>
      </c>
      <c r="G85" s="83" t="s">
        <v>17</v>
      </c>
      <c r="H85" s="83" t="s">
        <v>17</v>
      </c>
      <c r="I85" s="6"/>
    </row>
    <row r="87" spans="1:9" ht="30" x14ac:dyDescent="0.25">
      <c r="A87" s="132" t="s">
        <v>105</v>
      </c>
      <c r="B87" s="118"/>
      <c r="C87" s="119" t="s">
        <v>4</v>
      </c>
      <c r="D87" s="119" t="s">
        <v>5</v>
      </c>
      <c r="E87" s="119" t="s">
        <v>6</v>
      </c>
      <c r="F87" s="119" t="s">
        <v>12</v>
      </c>
      <c r="G87" s="119" t="s">
        <v>3</v>
      </c>
      <c r="H87" s="119" t="s">
        <v>9</v>
      </c>
      <c r="I87" s="118" t="s">
        <v>18</v>
      </c>
    </row>
    <row r="88" spans="1:9" x14ac:dyDescent="0.25">
      <c r="A88" s="127" t="s">
        <v>102</v>
      </c>
      <c r="B88" s="118"/>
      <c r="C88" s="86">
        <f>C38*C71</f>
        <v>589.62859200000003</v>
      </c>
      <c r="D88" s="86">
        <f>D38*D71</f>
        <v>40280.885093993144</v>
      </c>
      <c r="E88" s="86">
        <f>E38*E71</f>
        <v>2979.1503601733498</v>
      </c>
      <c r="F88" s="86">
        <f>F38*F71</f>
        <v>16062.450029349935</v>
      </c>
      <c r="G88" s="86">
        <f>G38*G71</f>
        <v>102.56488588711656</v>
      </c>
      <c r="H88" s="86" t="s">
        <v>17</v>
      </c>
      <c r="I88" s="87">
        <f>SUM(C88:H88)</f>
        <v>60014.678961403544</v>
      </c>
    </row>
    <row r="89" spans="1:9" x14ac:dyDescent="0.25">
      <c r="A89" s="127" t="s">
        <v>103</v>
      </c>
      <c r="B89" s="118"/>
      <c r="C89" s="86" t="s">
        <v>17</v>
      </c>
      <c r="D89" s="86">
        <f>D39*D72</f>
        <v>4412.2891013303342</v>
      </c>
      <c r="E89" s="86">
        <f>E39*E72</f>
        <v>2297.0900201772847</v>
      </c>
      <c r="F89" s="86">
        <f>F39*F72</f>
        <v>12385.039088751846</v>
      </c>
      <c r="G89" s="86">
        <f>G39*G72</f>
        <v>784.27790790276072</v>
      </c>
      <c r="H89" s="86">
        <f>H39*H72</f>
        <v>633.14879759999997</v>
      </c>
      <c r="I89" s="87">
        <f t="shared" ref="I89:I90" si="15">SUM(C89:H89)</f>
        <v>20511.844915762224</v>
      </c>
    </row>
    <row r="90" spans="1:9" x14ac:dyDescent="0.25">
      <c r="A90" s="127" t="s">
        <v>104</v>
      </c>
      <c r="B90" s="118"/>
      <c r="C90" s="86" t="s">
        <v>17</v>
      </c>
      <c r="D90" s="86" t="s">
        <v>17</v>
      </c>
      <c r="E90" s="86" t="s">
        <v>17</v>
      </c>
      <c r="F90" s="86" t="s">
        <v>17</v>
      </c>
      <c r="G90" s="86" t="s">
        <v>17</v>
      </c>
      <c r="H90" s="86" t="s">
        <v>17</v>
      </c>
      <c r="I90" s="87">
        <f t="shared" si="15"/>
        <v>0</v>
      </c>
    </row>
    <row r="91" spans="1:9" x14ac:dyDescent="0.25">
      <c r="A91" s="127" t="s">
        <v>18</v>
      </c>
      <c r="B91" s="118"/>
      <c r="C91" s="87">
        <f>SUM(C88:C90)</f>
        <v>589.62859200000003</v>
      </c>
      <c r="D91" s="87">
        <f t="shared" ref="D91:H91" si="16">SUM(D88:D90)</f>
        <v>44693.174195323474</v>
      </c>
      <c r="E91" s="87">
        <f t="shared" si="16"/>
        <v>5276.240380350635</v>
      </c>
      <c r="F91" s="87">
        <f t="shared" si="16"/>
        <v>28447.489118101781</v>
      </c>
      <c r="G91" s="87">
        <f t="shared" si="16"/>
        <v>886.84279378987731</v>
      </c>
      <c r="H91" s="87">
        <f t="shared" si="16"/>
        <v>633.14879759999997</v>
      </c>
      <c r="I91" s="86"/>
    </row>
    <row r="92" spans="1:9" ht="30" x14ac:dyDescent="0.25">
      <c r="A92" s="132" t="s">
        <v>106</v>
      </c>
      <c r="B92" s="118"/>
      <c r="C92" s="119" t="s">
        <v>4</v>
      </c>
      <c r="D92" s="119" t="s">
        <v>5</v>
      </c>
      <c r="E92" s="119" t="s">
        <v>6</v>
      </c>
      <c r="F92" s="119" t="s">
        <v>12</v>
      </c>
      <c r="G92" s="119" t="s">
        <v>3</v>
      </c>
      <c r="H92" s="119" t="s">
        <v>9</v>
      </c>
      <c r="I92" s="118" t="s">
        <v>18</v>
      </c>
    </row>
    <row r="93" spans="1:9" x14ac:dyDescent="0.25">
      <c r="A93" s="127" t="s">
        <v>90</v>
      </c>
      <c r="B93" s="118"/>
      <c r="C93" s="86">
        <f>C88/1000</f>
        <v>0.58962859200000006</v>
      </c>
      <c r="D93" s="86">
        <f t="shared" ref="D93:H94" si="17">D88/1000</f>
        <v>40.280885093993142</v>
      </c>
      <c r="E93" s="86">
        <f t="shared" si="17"/>
        <v>2.97915036017335</v>
      </c>
      <c r="F93" s="86">
        <f t="shared" si="17"/>
        <v>16.062450029349936</v>
      </c>
      <c r="G93" s="86">
        <f t="shared" si="17"/>
        <v>0.10256488588711656</v>
      </c>
      <c r="H93" s="86" t="s">
        <v>17</v>
      </c>
      <c r="I93" s="87">
        <f>SUM(C93:H93)</f>
        <v>60.014678961403547</v>
      </c>
    </row>
    <row r="94" spans="1:9" x14ac:dyDescent="0.25">
      <c r="A94" s="127" t="s">
        <v>91</v>
      </c>
      <c r="B94" s="118"/>
      <c r="C94" s="86" t="s">
        <v>17</v>
      </c>
      <c r="D94" s="86">
        <f t="shared" si="17"/>
        <v>4.4122891013303338</v>
      </c>
      <c r="E94" s="86">
        <f t="shared" si="17"/>
        <v>2.2970900201772846</v>
      </c>
      <c r="F94" s="86">
        <f t="shared" si="17"/>
        <v>12.385039088751846</v>
      </c>
      <c r="G94" s="86">
        <f t="shared" si="17"/>
        <v>0.78427790790276075</v>
      </c>
      <c r="H94" s="86">
        <f t="shared" si="17"/>
        <v>0.63314879759999998</v>
      </c>
      <c r="I94" s="87">
        <f t="shared" ref="I94:I95" si="18">SUM(C94:H94)</f>
        <v>20.511844915762225</v>
      </c>
    </row>
    <row r="95" spans="1:9" x14ac:dyDescent="0.25">
      <c r="A95" s="127" t="s">
        <v>92</v>
      </c>
      <c r="B95" s="118"/>
      <c r="C95" s="86" t="s">
        <v>17</v>
      </c>
      <c r="D95" s="86" t="s">
        <v>17</v>
      </c>
      <c r="E95" s="86" t="s">
        <v>17</v>
      </c>
      <c r="F95" s="86" t="s">
        <v>17</v>
      </c>
      <c r="G95" s="86" t="s">
        <v>17</v>
      </c>
      <c r="H95" s="86" t="s">
        <v>17</v>
      </c>
      <c r="I95" s="87">
        <f t="shared" si="18"/>
        <v>0</v>
      </c>
    </row>
    <row r="96" spans="1:9" x14ac:dyDescent="0.25">
      <c r="A96" s="127" t="s">
        <v>18</v>
      </c>
      <c r="B96" s="118"/>
      <c r="C96" s="87">
        <f>SUM(C93:C95)</f>
        <v>0.58962859200000006</v>
      </c>
      <c r="D96" s="87">
        <f t="shared" ref="D96:H96" si="19">SUM(D93:D95)</f>
        <v>44.693174195323479</v>
      </c>
      <c r="E96" s="87">
        <f t="shared" si="19"/>
        <v>5.2762403803506341</v>
      </c>
      <c r="F96" s="87">
        <f t="shared" si="19"/>
        <v>28.447489118101782</v>
      </c>
      <c r="G96" s="87">
        <f t="shared" si="19"/>
        <v>0.88684279378987729</v>
      </c>
      <c r="H96" s="87">
        <f t="shared" si="19"/>
        <v>0.63314879759999998</v>
      </c>
      <c r="I96" s="86"/>
    </row>
    <row r="98" spans="1:9" ht="30" x14ac:dyDescent="0.25">
      <c r="A98" s="133" t="s">
        <v>107</v>
      </c>
      <c r="B98" s="118"/>
      <c r="C98" s="119" t="s">
        <v>4</v>
      </c>
      <c r="D98" s="119" t="s">
        <v>5</v>
      </c>
      <c r="E98" s="119" t="s">
        <v>6</v>
      </c>
      <c r="F98" s="119" t="s">
        <v>12</v>
      </c>
      <c r="G98" s="119" t="s">
        <v>3</v>
      </c>
      <c r="H98" s="119" t="s">
        <v>9</v>
      </c>
      <c r="I98" s="118" t="s">
        <v>18</v>
      </c>
    </row>
    <row r="99" spans="1:9" x14ac:dyDescent="0.25">
      <c r="A99" s="127" t="s">
        <v>102</v>
      </c>
      <c r="B99" s="118"/>
      <c r="C99" s="86">
        <f>C38*C74</f>
        <v>48939.173136000005</v>
      </c>
      <c r="D99" s="86">
        <f>D38*D74</f>
        <v>4395651.5858820025</v>
      </c>
      <c r="E99" s="86">
        <f>E38*E74</f>
        <v>492304.59701864608</v>
      </c>
      <c r="F99" s="86">
        <f>F38*F74</f>
        <v>6700049.4684925908</v>
      </c>
      <c r="G99" s="86">
        <f>G38*G74</f>
        <v>42782.378025663493</v>
      </c>
      <c r="H99" s="86" t="s">
        <v>17</v>
      </c>
      <c r="I99" s="87">
        <f>SUM(C99:H99)</f>
        <v>11679727.202554902</v>
      </c>
    </row>
    <row r="100" spans="1:9" x14ac:dyDescent="0.25">
      <c r="A100" s="127" t="s">
        <v>103</v>
      </c>
      <c r="B100" s="118"/>
      <c r="C100" s="86" t="s">
        <v>17</v>
      </c>
      <c r="D100" s="86">
        <f>D39*D75</f>
        <v>3573954.172077571</v>
      </c>
      <c r="E100" s="86">
        <f>E39*E75</f>
        <v>2140600.762552707</v>
      </c>
      <c r="F100" s="86">
        <f>F39*F75</f>
        <v>10062844.259610875</v>
      </c>
      <c r="G100" s="86">
        <f>G39*G75</f>
        <v>637225.80017099308</v>
      </c>
      <c r="H100" s="86">
        <f>H39*H75</f>
        <v>514433.39804999996</v>
      </c>
      <c r="I100" s="87">
        <f t="shared" ref="I100:I101" si="20">SUM(C100:H100)</f>
        <v>16929058.392462146</v>
      </c>
    </row>
    <row r="101" spans="1:9" x14ac:dyDescent="0.25">
      <c r="A101" s="127" t="s">
        <v>104</v>
      </c>
      <c r="B101" s="118"/>
      <c r="C101" s="86" t="s">
        <v>17</v>
      </c>
      <c r="D101" s="86">
        <f>D40*D76</f>
        <v>1494028.5107127794</v>
      </c>
      <c r="E101" s="86" t="s">
        <v>17</v>
      </c>
      <c r="F101" s="86" t="s">
        <v>17</v>
      </c>
      <c r="G101" s="86" t="s">
        <v>17</v>
      </c>
      <c r="H101" s="86" t="s">
        <v>17</v>
      </c>
      <c r="I101" s="87">
        <f t="shared" si="20"/>
        <v>1494028.5107127794</v>
      </c>
    </row>
    <row r="102" spans="1:9" x14ac:dyDescent="0.25">
      <c r="A102" s="127" t="s">
        <v>18</v>
      </c>
      <c r="B102" s="118"/>
      <c r="C102" s="87">
        <f>SUM(C99:C101)</f>
        <v>48939.173136000005</v>
      </c>
      <c r="D102" s="87">
        <f>SUM(D99:D101)</f>
        <v>9463634.2686723527</v>
      </c>
      <c r="E102" s="87">
        <f t="shared" ref="E102:H102" si="21">SUM(E99:E101)</f>
        <v>2632905.3595713531</v>
      </c>
      <c r="F102" s="87">
        <f t="shared" si="21"/>
        <v>16762893.728103466</v>
      </c>
      <c r="G102" s="87">
        <f t="shared" si="21"/>
        <v>680008.17819665652</v>
      </c>
      <c r="H102" s="87">
        <f t="shared" si="21"/>
        <v>514433.39804999996</v>
      </c>
      <c r="I102" s="86"/>
    </row>
    <row r="103" spans="1:9" ht="30" x14ac:dyDescent="0.25">
      <c r="A103" s="133" t="s">
        <v>108</v>
      </c>
      <c r="B103" s="118"/>
      <c r="C103" s="119" t="s">
        <v>4</v>
      </c>
      <c r="D103" s="119" t="s">
        <v>5</v>
      </c>
      <c r="E103" s="119" t="s">
        <v>6</v>
      </c>
      <c r="F103" s="119" t="s">
        <v>12</v>
      </c>
      <c r="G103" s="119" t="s">
        <v>3</v>
      </c>
      <c r="H103" s="119" t="s">
        <v>9</v>
      </c>
      <c r="I103" s="118" t="s">
        <v>18</v>
      </c>
    </row>
    <row r="104" spans="1:9" x14ac:dyDescent="0.25">
      <c r="A104" s="127" t="s">
        <v>90</v>
      </c>
      <c r="B104" s="118"/>
      <c r="C104" s="86">
        <f>C99/1000</f>
        <v>48.939173136000008</v>
      </c>
      <c r="D104" s="86">
        <f t="shared" ref="D104:H106" si="22">D99/1000</f>
        <v>4395.6515858820021</v>
      </c>
      <c r="E104" s="86">
        <f t="shared" si="22"/>
        <v>492.30459701864606</v>
      </c>
      <c r="F104" s="86">
        <f t="shared" si="22"/>
        <v>6700.0494684925907</v>
      </c>
      <c r="G104" s="86">
        <f t="shared" si="22"/>
        <v>42.78237802566349</v>
      </c>
      <c r="H104" s="86" t="s">
        <v>17</v>
      </c>
      <c r="I104" s="87">
        <f>SUM(C104:H104)</f>
        <v>11679.727202554903</v>
      </c>
    </row>
    <row r="105" spans="1:9" x14ac:dyDescent="0.25">
      <c r="A105" s="127" t="s">
        <v>91</v>
      </c>
      <c r="B105" s="118"/>
      <c r="C105" s="86" t="s">
        <v>17</v>
      </c>
      <c r="D105" s="86">
        <f t="shared" si="22"/>
        <v>3573.954172077571</v>
      </c>
      <c r="E105" s="86">
        <f t="shared" si="22"/>
        <v>2140.6007625527068</v>
      </c>
      <c r="F105" s="86">
        <f t="shared" si="22"/>
        <v>10062.844259610874</v>
      </c>
      <c r="G105" s="86">
        <f t="shared" si="22"/>
        <v>637.22580017099312</v>
      </c>
      <c r="H105" s="86">
        <f t="shared" si="22"/>
        <v>514.43339804999994</v>
      </c>
      <c r="I105" s="87">
        <f t="shared" ref="I105:I106" si="23">SUM(C105:H105)</f>
        <v>16929.058392462146</v>
      </c>
    </row>
    <row r="106" spans="1:9" x14ac:dyDescent="0.25">
      <c r="A106" s="127" t="s">
        <v>92</v>
      </c>
      <c r="B106" s="118"/>
      <c r="C106" s="86" t="s">
        <v>17</v>
      </c>
      <c r="D106" s="86">
        <f t="shared" si="22"/>
        <v>1494.0285107127793</v>
      </c>
      <c r="E106" s="86" t="s">
        <v>17</v>
      </c>
      <c r="F106" s="86" t="s">
        <v>17</v>
      </c>
      <c r="G106" s="86" t="s">
        <v>17</v>
      </c>
      <c r="H106" s="86" t="s">
        <v>17</v>
      </c>
      <c r="I106" s="87">
        <f t="shared" si="23"/>
        <v>1494.0285107127793</v>
      </c>
    </row>
    <row r="107" spans="1:9" x14ac:dyDescent="0.25">
      <c r="A107" s="127" t="s">
        <v>18</v>
      </c>
      <c r="B107" s="118"/>
      <c r="C107" s="87">
        <f>SUM(C104:C106)</f>
        <v>48.939173136000008</v>
      </c>
      <c r="D107" s="87">
        <f t="shared" ref="D107:H107" si="24">SUM(D104:D106)</f>
        <v>9463.634268672351</v>
      </c>
      <c r="E107" s="87">
        <f t="shared" si="24"/>
        <v>2632.9053595713531</v>
      </c>
      <c r="F107" s="87">
        <f t="shared" si="24"/>
        <v>16762.893728103467</v>
      </c>
      <c r="G107" s="87">
        <f t="shared" si="24"/>
        <v>680.00817819665667</v>
      </c>
      <c r="H107" s="87">
        <f t="shared" si="24"/>
        <v>514.43339804999994</v>
      </c>
      <c r="I107" s="86"/>
    </row>
    <row r="109" spans="1:9" ht="30" x14ac:dyDescent="0.25">
      <c r="A109" s="134" t="s">
        <v>109</v>
      </c>
      <c r="B109" s="118"/>
      <c r="C109" s="119" t="s">
        <v>4</v>
      </c>
      <c r="D109" s="119" t="s">
        <v>5</v>
      </c>
      <c r="E109" s="119" t="s">
        <v>6</v>
      </c>
      <c r="F109" s="119" t="s">
        <v>12</v>
      </c>
      <c r="G109" s="119" t="s">
        <v>3</v>
      </c>
      <c r="H109" s="119" t="s">
        <v>9</v>
      </c>
      <c r="I109" s="118" t="s">
        <v>18</v>
      </c>
    </row>
    <row r="110" spans="1:9" x14ac:dyDescent="0.25">
      <c r="A110" s="127" t="s">
        <v>102</v>
      </c>
      <c r="B110" s="118"/>
      <c r="C110" s="86">
        <f>C38*C77</f>
        <v>16214.786280000004</v>
      </c>
      <c r="D110" s="86">
        <f t="shared" ref="D110:H111" si="25">D38*D77</f>
        <v>15105.331910247429</v>
      </c>
      <c r="E110" s="86">
        <f t="shared" si="25"/>
        <v>744.78759004333745</v>
      </c>
      <c r="F110" s="86">
        <f t="shared" si="25"/>
        <v>188733.78784486171</v>
      </c>
      <c r="G110" s="86">
        <f t="shared" si="25"/>
        <v>1205.1374091736195</v>
      </c>
      <c r="H110" s="86" t="s">
        <v>17</v>
      </c>
      <c r="I110" s="87">
        <f>SUM(C110:H110)</f>
        <v>222003.83103432611</v>
      </c>
    </row>
    <row r="111" spans="1:9" x14ac:dyDescent="0.25">
      <c r="A111" s="127" t="s">
        <v>103</v>
      </c>
      <c r="B111" s="118"/>
      <c r="C111" s="86" t="s">
        <v>17</v>
      </c>
      <c r="D111" s="86">
        <f t="shared" si="25"/>
        <v>303344.87571646052</v>
      </c>
      <c r="E111" s="86">
        <f t="shared" si="25"/>
        <v>218223.55191684206</v>
      </c>
      <c r="F111" s="86">
        <f t="shared" si="25"/>
        <v>15481.298860939807</v>
      </c>
      <c r="G111" s="86">
        <f t="shared" si="25"/>
        <v>980.34738487845084</v>
      </c>
      <c r="H111" s="86">
        <f t="shared" si="25"/>
        <v>791.43599699999993</v>
      </c>
      <c r="I111" s="87">
        <f t="shared" ref="I111:I112" si="26">SUM(C111:H111)</f>
        <v>538821.50987612084</v>
      </c>
    </row>
    <row r="112" spans="1:9" x14ac:dyDescent="0.25">
      <c r="A112" s="127" t="s">
        <v>104</v>
      </c>
      <c r="B112" s="118"/>
      <c r="C112" s="86" t="s">
        <v>17</v>
      </c>
      <c r="D112" s="86" t="s">
        <v>17</v>
      </c>
      <c r="E112" s="86" t="s">
        <v>17</v>
      </c>
      <c r="F112" s="86" t="s">
        <v>17</v>
      </c>
      <c r="G112" s="86" t="s">
        <v>17</v>
      </c>
      <c r="H112" s="86" t="s">
        <v>17</v>
      </c>
      <c r="I112" s="87">
        <f t="shared" si="26"/>
        <v>0</v>
      </c>
    </row>
    <row r="113" spans="1:9" x14ac:dyDescent="0.25">
      <c r="A113" s="127" t="s">
        <v>18</v>
      </c>
      <c r="B113" s="118"/>
      <c r="C113" s="87">
        <f>SUM(C110:C112)</f>
        <v>16214.786280000004</v>
      </c>
      <c r="D113" s="87">
        <f>SUM(D110:D112)</f>
        <v>318450.20762670797</v>
      </c>
      <c r="E113" s="87">
        <f t="shared" ref="E113:H113" si="27">SUM(E110:E112)</f>
        <v>218968.33950688539</v>
      </c>
      <c r="F113" s="87">
        <f t="shared" si="27"/>
        <v>204215.08670580151</v>
      </c>
      <c r="G113" s="87">
        <f t="shared" si="27"/>
        <v>2185.4847940520704</v>
      </c>
      <c r="H113" s="87">
        <f t="shared" si="27"/>
        <v>791.43599699999993</v>
      </c>
      <c r="I113" s="86"/>
    </row>
    <row r="114" spans="1:9" ht="30" x14ac:dyDescent="0.25">
      <c r="A114" s="134" t="s">
        <v>110</v>
      </c>
      <c r="B114" s="118"/>
      <c r="C114" s="119" t="s">
        <v>4</v>
      </c>
      <c r="D114" s="119" t="s">
        <v>5</v>
      </c>
      <c r="E114" s="119" t="s">
        <v>6</v>
      </c>
      <c r="F114" s="119" t="s">
        <v>12</v>
      </c>
      <c r="G114" s="119" t="s">
        <v>3</v>
      </c>
      <c r="H114" s="119" t="s">
        <v>9</v>
      </c>
      <c r="I114" s="118" t="s">
        <v>18</v>
      </c>
    </row>
    <row r="115" spans="1:9" x14ac:dyDescent="0.25">
      <c r="A115" s="127" t="s">
        <v>90</v>
      </c>
      <c r="B115" s="118"/>
      <c r="C115" s="86">
        <f>C110/1000</f>
        <v>16.214786280000006</v>
      </c>
      <c r="D115" s="86">
        <f t="shared" ref="D115:H116" si="28">D110/1000</f>
        <v>15.105331910247429</v>
      </c>
      <c r="E115" s="86">
        <f t="shared" si="28"/>
        <v>0.7447875900433375</v>
      </c>
      <c r="F115" s="86">
        <f t="shared" si="28"/>
        <v>188.73378784486172</v>
      </c>
      <c r="G115" s="86">
        <f t="shared" si="28"/>
        <v>1.2051374091736196</v>
      </c>
      <c r="H115" s="86" t="s">
        <v>17</v>
      </c>
      <c r="I115" s="87">
        <f>SUM(C115:H115)</f>
        <v>222.00383103432614</v>
      </c>
    </row>
    <row r="116" spans="1:9" x14ac:dyDescent="0.25">
      <c r="A116" s="127" t="s">
        <v>91</v>
      </c>
      <c r="B116" s="118"/>
      <c r="C116" s="86" t="s">
        <v>17</v>
      </c>
      <c r="D116" s="86">
        <f t="shared" si="28"/>
        <v>303.34487571646054</v>
      </c>
      <c r="E116" s="86">
        <f t="shared" si="28"/>
        <v>218.22355191684207</v>
      </c>
      <c r="F116" s="86">
        <f t="shared" si="28"/>
        <v>15.481298860939807</v>
      </c>
      <c r="G116" s="86">
        <f t="shared" si="28"/>
        <v>0.98034738487845086</v>
      </c>
      <c r="H116" s="86">
        <f t="shared" si="28"/>
        <v>0.79143599699999989</v>
      </c>
      <c r="I116" s="87">
        <f t="shared" ref="I116:I117" si="29">SUM(C116:H116)</f>
        <v>538.82150987612079</v>
      </c>
    </row>
    <row r="117" spans="1:9" x14ac:dyDescent="0.25">
      <c r="A117" s="127" t="s">
        <v>92</v>
      </c>
      <c r="B117" s="118"/>
      <c r="C117" s="86" t="s">
        <v>17</v>
      </c>
      <c r="D117" s="86" t="s">
        <v>17</v>
      </c>
      <c r="E117" s="86" t="s">
        <v>17</v>
      </c>
      <c r="F117" s="86" t="s">
        <v>17</v>
      </c>
      <c r="G117" s="86" t="s">
        <v>17</v>
      </c>
      <c r="H117" s="86" t="s">
        <v>17</v>
      </c>
      <c r="I117" s="87">
        <f t="shared" si="29"/>
        <v>0</v>
      </c>
    </row>
    <row r="118" spans="1:9" x14ac:dyDescent="0.25">
      <c r="A118" s="127" t="s">
        <v>18</v>
      </c>
      <c r="B118" s="118"/>
      <c r="C118" s="87">
        <f>SUM(C115:C117)</f>
        <v>16.214786280000006</v>
      </c>
      <c r="D118" s="87">
        <f t="shared" ref="D118:H118" si="30">SUM(D115:D117)</f>
        <v>318.45020762670799</v>
      </c>
      <c r="E118" s="87">
        <f t="shared" si="30"/>
        <v>218.9683395068854</v>
      </c>
      <c r="F118" s="87">
        <f t="shared" si="30"/>
        <v>204.21508670580153</v>
      </c>
      <c r="G118" s="87">
        <f t="shared" si="30"/>
        <v>2.1854847940520705</v>
      </c>
      <c r="H118" s="87">
        <f t="shared" si="30"/>
        <v>0.79143599699999989</v>
      </c>
      <c r="I118" s="86"/>
    </row>
    <row r="120" spans="1:9" ht="30" x14ac:dyDescent="0.25">
      <c r="A120" s="134" t="s">
        <v>111</v>
      </c>
      <c r="B120" s="118"/>
      <c r="C120" s="119" t="s">
        <v>4</v>
      </c>
      <c r="D120" s="119" t="s">
        <v>5</v>
      </c>
      <c r="E120" s="119" t="s">
        <v>6</v>
      </c>
      <c r="F120" s="119" t="s">
        <v>12</v>
      </c>
      <c r="G120" s="119" t="s">
        <v>3</v>
      </c>
      <c r="H120" s="119" t="s">
        <v>9</v>
      </c>
      <c r="I120" s="118" t="s">
        <v>18</v>
      </c>
    </row>
    <row r="121" spans="1:9" x14ac:dyDescent="0.25">
      <c r="A121" s="127" t="s">
        <v>102</v>
      </c>
      <c r="B121" s="118"/>
      <c r="C121" s="86">
        <f>C38*C80</f>
        <v>16214.786280000004</v>
      </c>
      <c r="D121" s="86">
        <f t="shared" ref="D121:G122" si="31">D38*D80</f>
        <v>15105.331910247429</v>
      </c>
      <c r="E121" s="86">
        <f t="shared" si="31"/>
        <v>744.78759004333745</v>
      </c>
      <c r="F121" s="86">
        <f t="shared" si="31"/>
        <v>188733.78784486171</v>
      </c>
      <c r="G121" s="86">
        <f t="shared" si="31"/>
        <v>1205.1374091736195</v>
      </c>
      <c r="H121" s="86" t="s">
        <v>17</v>
      </c>
      <c r="I121" s="87">
        <f>SUM(C121:H121)</f>
        <v>222003.83103432611</v>
      </c>
    </row>
    <row r="122" spans="1:9" x14ac:dyDescent="0.25">
      <c r="A122" s="127" t="s">
        <v>103</v>
      </c>
      <c r="B122" s="118"/>
      <c r="C122" s="86" t="s">
        <v>17</v>
      </c>
      <c r="D122" s="86">
        <f t="shared" si="31"/>
        <v>303344.87571646052</v>
      </c>
      <c r="E122" s="86">
        <f t="shared" si="31"/>
        <v>218223.55191684206</v>
      </c>
      <c r="F122" s="86">
        <f t="shared" si="31"/>
        <v>15481.298860939807</v>
      </c>
      <c r="G122" s="86">
        <f t="shared" si="31"/>
        <v>980.34738487845084</v>
      </c>
      <c r="H122" s="86">
        <f>H39*H81</f>
        <v>791.43599699999993</v>
      </c>
      <c r="I122" s="87">
        <f t="shared" ref="I122:I123" si="32">SUM(C122:H122)</f>
        <v>538821.50987612084</v>
      </c>
    </row>
    <row r="123" spans="1:9" x14ac:dyDescent="0.25">
      <c r="A123" s="127" t="s">
        <v>104</v>
      </c>
      <c r="B123" s="118"/>
      <c r="C123" s="86" t="s">
        <v>17</v>
      </c>
      <c r="D123" s="86" t="s">
        <v>17</v>
      </c>
      <c r="E123" s="86" t="s">
        <v>17</v>
      </c>
      <c r="F123" s="86" t="s">
        <v>17</v>
      </c>
      <c r="G123" s="86" t="s">
        <v>17</v>
      </c>
      <c r="H123" s="86" t="s">
        <v>17</v>
      </c>
      <c r="I123" s="87">
        <f t="shared" si="32"/>
        <v>0</v>
      </c>
    </row>
    <row r="124" spans="1:9" x14ac:dyDescent="0.25">
      <c r="A124" s="127" t="s">
        <v>18</v>
      </c>
      <c r="B124" s="118"/>
      <c r="C124" s="87">
        <f>SUM(C121:C123)</f>
        <v>16214.786280000004</v>
      </c>
      <c r="D124" s="87">
        <f>SUM(D121:D123)</f>
        <v>318450.20762670797</v>
      </c>
      <c r="E124" s="87">
        <f t="shared" ref="E124:H124" si="33">SUM(E121:E123)</f>
        <v>218968.33950688539</v>
      </c>
      <c r="F124" s="87">
        <f t="shared" si="33"/>
        <v>204215.08670580151</v>
      </c>
      <c r="G124" s="87">
        <f t="shared" si="33"/>
        <v>2185.4847940520704</v>
      </c>
      <c r="H124" s="87">
        <f t="shared" si="33"/>
        <v>791.43599699999993</v>
      </c>
      <c r="I124" s="86"/>
    </row>
    <row r="125" spans="1:9" ht="30" x14ac:dyDescent="0.25">
      <c r="A125" s="134" t="s">
        <v>112</v>
      </c>
      <c r="B125" s="118"/>
      <c r="C125" s="119" t="s">
        <v>4</v>
      </c>
      <c r="D125" s="119" t="s">
        <v>5</v>
      </c>
      <c r="E125" s="119" t="s">
        <v>6</v>
      </c>
      <c r="F125" s="119" t="s">
        <v>12</v>
      </c>
      <c r="G125" s="119" t="s">
        <v>3</v>
      </c>
      <c r="H125" s="119" t="s">
        <v>9</v>
      </c>
      <c r="I125" s="118" t="s">
        <v>18</v>
      </c>
    </row>
    <row r="126" spans="1:9" x14ac:dyDescent="0.25">
      <c r="A126" s="127" t="s">
        <v>90</v>
      </c>
      <c r="B126" s="118"/>
      <c r="C126" s="86">
        <f>C121/1000</f>
        <v>16.214786280000006</v>
      </c>
      <c r="D126" s="86">
        <f t="shared" ref="D126:H127" si="34">D121/1000</f>
        <v>15.105331910247429</v>
      </c>
      <c r="E126" s="86">
        <f t="shared" si="34"/>
        <v>0.7447875900433375</v>
      </c>
      <c r="F126" s="86">
        <f t="shared" si="34"/>
        <v>188.73378784486172</v>
      </c>
      <c r="G126" s="86">
        <f t="shared" si="34"/>
        <v>1.2051374091736196</v>
      </c>
      <c r="H126" s="86" t="s">
        <v>17</v>
      </c>
      <c r="I126" s="87">
        <f>SUM(C126:H126)</f>
        <v>222.00383103432614</v>
      </c>
    </row>
    <row r="127" spans="1:9" x14ac:dyDescent="0.25">
      <c r="A127" s="127" t="s">
        <v>91</v>
      </c>
      <c r="B127" s="118"/>
      <c r="C127" s="86" t="s">
        <v>17</v>
      </c>
      <c r="D127" s="86">
        <f t="shared" si="34"/>
        <v>303.34487571646054</v>
      </c>
      <c r="E127" s="86">
        <f t="shared" si="34"/>
        <v>218.22355191684207</v>
      </c>
      <c r="F127" s="86">
        <f t="shared" si="34"/>
        <v>15.481298860939807</v>
      </c>
      <c r="G127" s="86">
        <f t="shared" si="34"/>
        <v>0.98034738487845086</v>
      </c>
      <c r="H127" s="86">
        <f t="shared" si="34"/>
        <v>0.79143599699999989</v>
      </c>
      <c r="I127" s="87">
        <f t="shared" ref="I127:I128" si="35">SUM(C127:H127)</f>
        <v>538.82150987612079</v>
      </c>
    </row>
    <row r="128" spans="1:9" x14ac:dyDescent="0.25">
      <c r="A128" s="127" t="s">
        <v>92</v>
      </c>
      <c r="B128" s="118"/>
      <c r="C128" s="86" t="s">
        <v>17</v>
      </c>
      <c r="D128" s="86" t="s">
        <v>17</v>
      </c>
      <c r="E128" s="86" t="s">
        <v>17</v>
      </c>
      <c r="F128" s="86" t="s">
        <v>17</v>
      </c>
      <c r="G128" s="86" t="s">
        <v>17</v>
      </c>
      <c r="H128" s="86" t="s">
        <v>17</v>
      </c>
      <c r="I128" s="87">
        <f t="shared" si="35"/>
        <v>0</v>
      </c>
    </row>
    <row r="129" spans="1:9" x14ac:dyDescent="0.25">
      <c r="A129" s="127" t="s">
        <v>18</v>
      </c>
      <c r="B129" s="118"/>
      <c r="C129" s="87">
        <f>SUM(C126:C128)</f>
        <v>16.214786280000006</v>
      </c>
      <c r="D129" s="87">
        <f t="shared" ref="D129:H129" si="36">SUM(D126:D128)</f>
        <v>318.45020762670799</v>
      </c>
      <c r="E129" s="87">
        <f t="shared" si="36"/>
        <v>218.9683395068854</v>
      </c>
      <c r="F129" s="87">
        <f t="shared" si="36"/>
        <v>204.21508670580153</v>
      </c>
      <c r="G129" s="87">
        <f t="shared" si="36"/>
        <v>2.1854847940520705</v>
      </c>
      <c r="H129" s="87">
        <f t="shared" si="36"/>
        <v>0.79143599699999989</v>
      </c>
      <c r="I129" s="86"/>
    </row>
    <row r="131" spans="1:9" ht="30" x14ac:dyDescent="0.25">
      <c r="A131" s="135" t="s">
        <v>113</v>
      </c>
      <c r="B131" s="118"/>
      <c r="C131" s="119" t="s">
        <v>4</v>
      </c>
      <c r="D131" s="119" t="s">
        <v>5</v>
      </c>
      <c r="E131" s="119" t="s">
        <v>6</v>
      </c>
      <c r="F131" s="119" t="s">
        <v>12</v>
      </c>
      <c r="G131" s="119" t="s">
        <v>3</v>
      </c>
      <c r="H131" s="119" t="s">
        <v>9</v>
      </c>
      <c r="I131" s="118" t="s">
        <v>18</v>
      </c>
    </row>
    <row r="132" spans="1:9" x14ac:dyDescent="0.25">
      <c r="A132" s="127" t="s">
        <v>102</v>
      </c>
      <c r="B132" s="118"/>
      <c r="C132" s="86">
        <f>C38*C83</f>
        <v>6.1911002159999999E-2</v>
      </c>
      <c r="D132" s="86">
        <f t="shared" ref="D132:H134" si="37">D38*D83</f>
        <v>2.7693108502120287</v>
      </c>
      <c r="E132" s="86">
        <f t="shared" si="37"/>
        <v>1.5640539390910084</v>
      </c>
      <c r="F132" s="86" t="s">
        <v>17</v>
      </c>
      <c r="G132" s="86" t="s">
        <v>17</v>
      </c>
      <c r="H132" s="86" t="s">
        <v>17</v>
      </c>
      <c r="I132" s="87">
        <f>SUM(C132:H132)</f>
        <v>4.3952757914630372</v>
      </c>
    </row>
    <row r="133" spans="1:9" x14ac:dyDescent="0.25">
      <c r="A133" s="127" t="s">
        <v>103</v>
      </c>
      <c r="B133" s="118"/>
      <c r="C133" s="86" t="s">
        <v>17</v>
      </c>
      <c r="D133" s="86">
        <f t="shared" si="37"/>
        <v>5.9014366730293215</v>
      </c>
      <c r="E133" s="86">
        <f t="shared" si="37"/>
        <v>2.268376394925069</v>
      </c>
      <c r="F133" s="86">
        <f t="shared" si="37"/>
        <v>39.477312095396506</v>
      </c>
      <c r="G133" s="86">
        <f t="shared" si="37"/>
        <v>2.4998858314400496</v>
      </c>
      <c r="H133" s="86">
        <f t="shared" si="37"/>
        <v>2.0181617923499999</v>
      </c>
      <c r="I133" s="87">
        <f t="shared" ref="I133:I134" si="38">SUM(C133:H133)</f>
        <v>52.165172787140939</v>
      </c>
    </row>
    <row r="134" spans="1:9" x14ac:dyDescent="0.25">
      <c r="A134" s="127" t="s">
        <v>104</v>
      </c>
      <c r="B134" s="118"/>
      <c r="C134" s="86" t="s">
        <v>17</v>
      </c>
      <c r="D134" s="86">
        <f t="shared" si="37"/>
        <v>1.9658269877799728E-2</v>
      </c>
      <c r="E134" s="86" t="s">
        <v>17</v>
      </c>
      <c r="F134" s="86" t="s">
        <v>17</v>
      </c>
      <c r="G134" s="86" t="s">
        <v>17</v>
      </c>
      <c r="H134" s="86" t="s">
        <v>17</v>
      </c>
      <c r="I134" s="87">
        <f t="shared" si="38"/>
        <v>1.9658269877799728E-2</v>
      </c>
    </row>
    <row r="135" spans="1:9" x14ac:dyDescent="0.25">
      <c r="A135" s="127" t="s">
        <v>18</v>
      </c>
      <c r="B135" s="118"/>
      <c r="C135" s="87">
        <f>SUM(C132:C134)</f>
        <v>6.1911002159999999E-2</v>
      </c>
      <c r="D135" s="87">
        <f>SUM(D132:D134)</f>
        <v>8.6904057931191492</v>
      </c>
      <c r="E135" s="87">
        <f t="shared" ref="E135:H135" si="39">SUM(E132:E134)</f>
        <v>3.8324303340160775</v>
      </c>
      <c r="F135" s="87">
        <f t="shared" si="39"/>
        <v>39.477312095396506</v>
      </c>
      <c r="G135" s="87">
        <f t="shared" si="39"/>
        <v>2.4998858314400496</v>
      </c>
      <c r="H135" s="87">
        <f t="shared" si="39"/>
        <v>2.0181617923499999</v>
      </c>
      <c r="I135" s="86"/>
    </row>
    <row r="136" spans="1:9" ht="30" x14ac:dyDescent="0.25">
      <c r="A136" s="135" t="s">
        <v>114</v>
      </c>
      <c r="B136" s="118"/>
      <c r="C136" s="119" t="s">
        <v>4</v>
      </c>
      <c r="D136" s="119" t="s">
        <v>5</v>
      </c>
      <c r="E136" s="119" t="s">
        <v>6</v>
      </c>
      <c r="F136" s="119" t="s">
        <v>12</v>
      </c>
      <c r="G136" s="119" t="s">
        <v>3</v>
      </c>
      <c r="H136" s="119" t="s">
        <v>9</v>
      </c>
      <c r="I136" s="118" t="s">
        <v>18</v>
      </c>
    </row>
    <row r="137" spans="1:9" x14ac:dyDescent="0.25">
      <c r="A137" s="127" t="s">
        <v>90</v>
      </c>
      <c r="B137" s="118"/>
      <c r="C137" s="89">
        <f>C132/1000</f>
        <v>6.191100216E-5</v>
      </c>
      <c r="D137" s="89">
        <f t="shared" ref="D137:H138" si="40">D132/1000</f>
        <v>2.7693108502120289E-3</v>
      </c>
      <c r="E137" s="89">
        <f t="shared" si="40"/>
        <v>1.5640539390910084E-3</v>
      </c>
      <c r="F137" s="89" t="s">
        <v>17</v>
      </c>
      <c r="G137" s="89" t="s">
        <v>17</v>
      </c>
      <c r="H137" s="89" t="s">
        <v>17</v>
      </c>
      <c r="I137" s="90">
        <f>SUM(C137:H137)</f>
        <v>4.3952757914630372E-3</v>
      </c>
    </row>
    <row r="138" spans="1:9" x14ac:dyDescent="0.25">
      <c r="A138" s="127" t="s">
        <v>91</v>
      </c>
      <c r="B138" s="118"/>
      <c r="C138" s="89" t="s">
        <v>17</v>
      </c>
      <c r="D138" s="89">
        <f t="shared" si="40"/>
        <v>5.9014366730293219E-3</v>
      </c>
      <c r="E138" s="89">
        <f t="shared" si="40"/>
        <v>2.2683763949250691E-3</v>
      </c>
      <c r="F138" s="89">
        <f t="shared" si="40"/>
        <v>3.9477312095396504E-2</v>
      </c>
      <c r="G138" s="89">
        <f t="shared" si="40"/>
        <v>2.4998858314400495E-3</v>
      </c>
      <c r="H138" s="89">
        <f t="shared" si="40"/>
        <v>2.0181617923499999E-3</v>
      </c>
      <c r="I138" s="90">
        <f t="shared" ref="I138:I139" si="41">SUM(C138:H138)</f>
        <v>5.2165172787140945E-2</v>
      </c>
    </row>
    <row r="139" spans="1:9" x14ac:dyDescent="0.25">
      <c r="A139" s="127" t="s">
        <v>92</v>
      </c>
      <c r="B139" s="118"/>
      <c r="C139" s="89" t="s">
        <v>17</v>
      </c>
      <c r="D139" s="89" t="s">
        <v>17</v>
      </c>
      <c r="E139" s="89" t="s">
        <v>17</v>
      </c>
      <c r="F139" s="89" t="s">
        <v>17</v>
      </c>
      <c r="G139" s="89" t="s">
        <v>17</v>
      </c>
      <c r="H139" s="89" t="s">
        <v>17</v>
      </c>
      <c r="I139" s="90">
        <f t="shared" si="41"/>
        <v>0</v>
      </c>
    </row>
    <row r="140" spans="1:9" x14ac:dyDescent="0.25">
      <c r="A140" s="127" t="s">
        <v>18</v>
      </c>
      <c r="B140" s="118"/>
      <c r="C140" s="90">
        <f>SUM(C137:C139)</f>
        <v>6.191100216E-5</v>
      </c>
      <c r="D140" s="90">
        <f t="shared" ref="D140:H140" si="42">SUM(D137:D139)</f>
        <v>8.6707475232413508E-3</v>
      </c>
      <c r="E140" s="90">
        <f t="shared" si="42"/>
        <v>3.8324303340160773E-3</v>
      </c>
      <c r="F140" s="90">
        <f t="shared" si="42"/>
        <v>3.9477312095396504E-2</v>
      </c>
      <c r="G140" s="90">
        <f t="shared" si="42"/>
        <v>2.4998858314400495E-3</v>
      </c>
      <c r="H140" s="90">
        <f t="shared" si="42"/>
        <v>2.0181617923499999E-3</v>
      </c>
      <c r="I140" s="89"/>
    </row>
    <row r="143" spans="1:9" ht="30" x14ac:dyDescent="0.25">
      <c r="A143" s="119" t="s">
        <v>120</v>
      </c>
      <c r="B143" s="118"/>
      <c r="C143" s="119" t="s">
        <v>4</v>
      </c>
      <c r="D143" s="119" t="s">
        <v>5</v>
      </c>
      <c r="E143" s="119" t="s">
        <v>6</v>
      </c>
      <c r="F143" s="119" t="s">
        <v>12</v>
      </c>
      <c r="G143" s="119" t="s">
        <v>3</v>
      </c>
      <c r="H143" s="119" t="s">
        <v>9</v>
      </c>
      <c r="I143" s="118" t="s">
        <v>18</v>
      </c>
    </row>
    <row r="144" spans="1:9" x14ac:dyDescent="0.25">
      <c r="A144" s="132" t="s">
        <v>115</v>
      </c>
      <c r="B144" s="118"/>
      <c r="C144" s="86">
        <f>C91</f>
        <v>589.62859200000003</v>
      </c>
      <c r="D144" s="86">
        <f t="shared" ref="D144:H144" si="43">D91</f>
        <v>44693.174195323474</v>
      </c>
      <c r="E144" s="86">
        <f t="shared" si="43"/>
        <v>5276.240380350635</v>
      </c>
      <c r="F144" s="86">
        <f t="shared" si="43"/>
        <v>28447.489118101781</v>
      </c>
      <c r="G144" s="86">
        <f t="shared" si="43"/>
        <v>886.84279378987731</v>
      </c>
      <c r="H144" s="86">
        <f t="shared" si="43"/>
        <v>633.14879759999997</v>
      </c>
      <c r="I144" s="87">
        <f>SUM(C144:H144)</f>
        <v>80526.52387716579</v>
      </c>
    </row>
    <row r="145" spans="1:9" x14ac:dyDescent="0.25">
      <c r="A145" s="133" t="s">
        <v>116</v>
      </c>
      <c r="B145" s="118"/>
      <c r="C145" s="86">
        <f>C102</f>
        <v>48939.173136000005</v>
      </c>
      <c r="D145" s="86">
        <f t="shared" ref="D145:H145" si="44">D102</f>
        <v>9463634.2686723527</v>
      </c>
      <c r="E145" s="86">
        <f t="shared" si="44"/>
        <v>2632905.3595713531</v>
      </c>
      <c r="F145" s="86">
        <f t="shared" si="44"/>
        <v>16762893.728103466</v>
      </c>
      <c r="G145" s="86">
        <f t="shared" si="44"/>
        <v>680008.17819665652</v>
      </c>
      <c r="H145" s="86">
        <f t="shared" si="44"/>
        <v>514433.39804999996</v>
      </c>
      <c r="I145" s="87">
        <f t="shared" ref="I145:I148" si="45">SUM(C145:H145)</f>
        <v>30102814.105729826</v>
      </c>
    </row>
    <row r="146" spans="1:9" x14ac:dyDescent="0.25">
      <c r="A146" s="134" t="s">
        <v>117</v>
      </c>
      <c r="B146" s="118"/>
      <c r="C146" s="86">
        <f>C113</f>
        <v>16214.786280000004</v>
      </c>
      <c r="D146" s="86">
        <f t="shared" ref="D146:H146" si="46">D113</f>
        <v>318450.20762670797</v>
      </c>
      <c r="E146" s="86">
        <f t="shared" si="46"/>
        <v>218968.33950688539</v>
      </c>
      <c r="F146" s="86">
        <f t="shared" si="46"/>
        <v>204215.08670580151</v>
      </c>
      <c r="G146" s="86">
        <f t="shared" si="46"/>
        <v>2185.4847940520704</v>
      </c>
      <c r="H146" s="86">
        <f t="shared" si="46"/>
        <v>791.43599699999993</v>
      </c>
      <c r="I146" s="87">
        <f t="shared" si="45"/>
        <v>760825.34091044695</v>
      </c>
    </row>
    <row r="147" spans="1:9" x14ac:dyDescent="0.25">
      <c r="A147" s="134" t="s">
        <v>118</v>
      </c>
      <c r="B147" s="118"/>
      <c r="C147" s="86">
        <f>C124</f>
        <v>16214.786280000004</v>
      </c>
      <c r="D147" s="86">
        <f t="shared" ref="D147:H147" si="47">D124</f>
        <v>318450.20762670797</v>
      </c>
      <c r="E147" s="86">
        <f t="shared" si="47"/>
        <v>218968.33950688539</v>
      </c>
      <c r="F147" s="86">
        <f t="shared" si="47"/>
        <v>204215.08670580151</v>
      </c>
      <c r="G147" s="86">
        <f t="shared" si="47"/>
        <v>2185.4847940520704</v>
      </c>
      <c r="H147" s="86">
        <f t="shared" si="47"/>
        <v>791.43599699999993</v>
      </c>
      <c r="I147" s="87">
        <f t="shared" si="45"/>
        <v>760825.34091044695</v>
      </c>
    </row>
    <row r="148" spans="1:9" x14ac:dyDescent="0.25">
      <c r="A148" s="135" t="s">
        <v>119</v>
      </c>
      <c r="B148" s="118"/>
      <c r="C148" s="86">
        <f>C135</f>
        <v>6.1911002159999999E-2</v>
      </c>
      <c r="D148" s="86">
        <f t="shared" ref="D148:H148" si="48">D135</f>
        <v>8.6904057931191492</v>
      </c>
      <c r="E148" s="86">
        <f t="shared" si="48"/>
        <v>3.8324303340160775</v>
      </c>
      <c r="F148" s="86">
        <f t="shared" si="48"/>
        <v>39.477312095396506</v>
      </c>
      <c r="G148" s="86">
        <f t="shared" si="48"/>
        <v>2.4998858314400496</v>
      </c>
      <c r="H148" s="86">
        <f t="shared" si="48"/>
        <v>2.0181617923499999</v>
      </c>
      <c r="I148" s="87">
        <f t="shared" si="45"/>
        <v>56.580106848481783</v>
      </c>
    </row>
    <row r="150" spans="1:9" ht="30" x14ac:dyDescent="0.25">
      <c r="A150" s="119" t="s">
        <v>121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32" t="s">
        <v>122</v>
      </c>
      <c r="B151" s="118"/>
      <c r="C151" s="86">
        <f>C96</f>
        <v>0.58962859200000006</v>
      </c>
      <c r="D151" s="86">
        <f t="shared" ref="D151:H151" si="49">D96</f>
        <v>44.693174195323479</v>
      </c>
      <c r="E151" s="86">
        <f t="shared" si="49"/>
        <v>5.2762403803506341</v>
      </c>
      <c r="F151" s="86">
        <f t="shared" si="49"/>
        <v>28.447489118101782</v>
      </c>
      <c r="G151" s="86">
        <f t="shared" si="49"/>
        <v>0.88684279378987729</v>
      </c>
      <c r="H151" s="86">
        <f t="shared" si="49"/>
        <v>0.63314879759999998</v>
      </c>
      <c r="I151" s="87">
        <f>SUM(C151:H151)</f>
        <v>80.526523877165772</v>
      </c>
    </row>
    <row r="152" spans="1:9" x14ac:dyDescent="0.25">
      <c r="A152" s="133" t="s">
        <v>123</v>
      </c>
      <c r="B152" s="118"/>
      <c r="C152" s="86">
        <f>C107</f>
        <v>48.939173136000008</v>
      </c>
      <c r="D152" s="86">
        <f t="shared" ref="D152:H152" si="50">D107</f>
        <v>9463.634268672351</v>
      </c>
      <c r="E152" s="86">
        <f t="shared" si="50"/>
        <v>2632.9053595713531</v>
      </c>
      <c r="F152" s="86">
        <f t="shared" si="50"/>
        <v>16762.893728103467</v>
      </c>
      <c r="G152" s="86">
        <f t="shared" si="50"/>
        <v>680.00817819665667</v>
      </c>
      <c r="H152" s="86">
        <f t="shared" si="50"/>
        <v>514.43339804999994</v>
      </c>
      <c r="I152" s="87">
        <f t="shared" ref="I152:I155" si="51">SUM(C152:H152)</f>
        <v>30102.814105729831</v>
      </c>
    </row>
    <row r="153" spans="1:9" x14ac:dyDescent="0.25">
      <c r="A153" s="134" t="s">
        <v>124</v>
      </c>
      <c r="B153" s="118"/>
      <c r="C153" s="86">
        <f>C118</f>
        <v>16.214786280000006</v>
      </c>
      <c r="D153" s="86">
        <f t="shared" ref="D153:H153" si="52">D118</f>
        <v>318.45020762670799</v>
      </c>
      <c r="E153" s="86">
        <f t="shared" si="52"/>
        <v>218.9683395068854</v>
      </c>
      <c r="F153" s="86">
        <f t="shared" si="52"/>
        <v>204.21508670580153</v>
      </c>
      <c r="G153" s="86">
        <f t="shared" si="52"/>
        <v>2.1854847940520705</v>
      </c>
      <c r="H153" s="86">
        <f t="shared" si="52"/>
        <v>0.79143599699999989</v>
      </c>
      <c r="I153" s="87">
        <f t="shared" si="51"/>
        <v>760.82534091044693</v>
      </c>
    </row>
    <row r="154" spans="1:9" x14ac:dyDescent="0.25">
      <c r="A154" s="134" t="s">
        <v>125</v>
      </c>
      <c r="B154" s="118"/>
      <c r="C154" s="86">
        <f>C129</f>
        <v>16.214786280000006</v>
      </c>
      <c r="D154" s="86">
        <f t="shared" ref="D154:H154" si="53">D129</f>
        <v>318.45020762670799</v>
      </c>
      <c r="E154" s="86">
        <f t="shared" si="53"/>
        <v>218.9683395068854</v>
      </c>
      <c r="F154" s="86">
        <f t="shared" si="53"/>
        <v>204.21508670580153</v>
      </c>
      <c r="G154" s="86">
        <f t="shared" si="53"/>
        <v>2.1854847940520705</v>
      </c>
      <c r="H154" s="86">
        <f t="shared" si="53"/>
        <v>0.79143599699999989</v>
      </c>
      <c r="I154" s="87">
        <f t="shared" si="51"/>
        <v>760.82534091044693</v>
      </c>
    </row>
    <row r="155" spans="1:9" x14ac:dyDescent="0.25">
      <c r="A155" s="135" t="s">
        <v>126</v>
      </c>
      <c r="B155" s="118"/>
      <c r="C155" s="91">
        <f>C140</f>
        <v>6.191100216E-5</v>
      </c>
      <c r="D155" s="91">
        <f t="shared" ref="D155:H155" si="54">D140</f>
        <v>8.6707475232413508E-3</v>
      </c>
      <c r="E155" s="91">
        <f t="shared" si="54"/>
        <v>3.8324303340160773E-3</v>
      </c>
      <c r="F155" s="91">
        <f t="shared" si="54"/>
        <v>3.9477312095396504E-2</v>
      </c>
      <c r="G155" s="91">
        <f t="shared" si="54"/>
        <v>2.4998858314400495E-3</v>
      </c>
      <c r="H155" s="91">
        <f t="shared" si="54"/>
        <v>2.0181617923499999E-3</v>
      </c>
      <c r="I155" s="92">
        <f t="shared" si="51"/>
        <v>5.6560448578603983E-2</v>
      </c>
    </row>
  </sheetData>
  <mergeCells count="6">
    <mergeCell ref="A83:A85"/>
    <mergeCell ref="A69:I69"/>
    <mergeCell ref="A71:A73"/>
    <mergeCell ref="A74:A76"/>
    <mergeCell ref="A77:A79"/>
    <mergeCell ref="A80:A8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5"/>
  <sheetViews>
    <sheetView topLeftCell="A28" zoomScale="90" zoomScaleNormal="90" workbookViewId="0">
      <selection activeCell="N139" sqref="N139"/>
    </sheetView>
  </sheetViews>
  <sheetFormatPr defaultColWidth="9.140625" defaultRowHeight="15" x14ac:dyDescent="0.25"/>
  <cols>
    <col min="1" max="1" width="70.42578125" style="8" customWidth="1"/>
    <col min="2" max="2" width="32.7109375" style="8" customWidth="1"/>
    <col min="3" max="3" width="15.42578125" style="8" customWidth="1"/>
    <col min="4" max="4" width="23.85546875" style="8" bestFit="1" customWidth="1"/>
    <col min="5" max="5" width="25.140625" style="8" bestFit="1" customWidth="1"/>
    <col min="6" max="6" width="20" style="8" customWidth="1"/>
    <col min="7" max="7" width="17.42578125" style="8" customWidth="1"/>
    <col min="8" max="8" width="12" style="8" customWidth="1"/>
    <col min="9" max="9" width="13.7109375" style="8" customWidth="1"/>
    <col min="10" max="16384" width="9.140625" style="8"/>
  </cols>
  <sheetData>
    <row r="1" spans="1:9" x14ac:dyDescent="0.2">
      <c r="A1" s="18" t="s">
        <v>130</v>
      </c>
    </row>
    <row r="2" spans="1:9" x14ac:dyDescent="0.2">
      <c r="A2" s="17" t="s">
        <v>54</v>
      </c>
      <c r="B2" s="44">
        <v>48.895000000000003</v>
      </c>
      <c r="C2" s="113" t="s">
        <v>36</v>
      </c>
    </row>
    <row r="3" spans="1:9" ht="45" x14ac:dyDescent="0.25">
      <c r="A3" s="118" t="s">
        <v>56</v>
      </c>
      <c r="B3" s="119" t="s">
        <v>10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3</v>
      </c>
      <c r="I3" s="120" t="s">
        <v>9</v>
      </c>
    </row>
    <row r="4" spans="1:9" x14ac:dyDescent="0.25">
      <c r="A4" s="45" t="s">
        <v>161</v>
      </c>
      <c r="B4" s="114">
        <v>362</v>
      </c>
      <c r="C4" s="114">
        <v>4</v>
      </c>
      <c r="D4" s="114">
        <v>256</v>
      </c>
      <c r="E4" s="114">
        <v>37</v>
      </c>
      <c r="F4" s="114">
        <v>18</v>
      </c>
      <c r="G4" s="114">
        <v>41</v>
      </c>
      <c r="H4" s="114">
        <v>3</v>
      </c>
      <c r="I4" s="114">
        <v>2</v>
      </c>
    </row>
    <row r="5" spans="1:9" x14ac:dyDescent="0.25">
      <c r="A5" s="7" t="s">
        <v>11</v>
      </c>
      <c r="B5" s="7">
        <f>B4*365</f>
        <v>132130</v>
      </c>
      <c r="C5" s="7">
        <f t="shared" ref="C5:I5" si="0">C4*365</f>
        <v>1460</v>
      </c>
      <c r="D5" s="7">
        <f t="shared" si="0"/>
        <v>93440</v>
      </c>
      <c r="E5" s="7">
        <f t="shared" si="0"/>
        <v>13505</v>
      </c>
      <c r="F5" s="7">
        <f t="shared" si="0"/>
        <v>6570</v>
      </c>
      <c r="G5" s="7">
        <f t="shared" si="0"/>
        <v>14965</v>
      </c>
      <c r="H5" s="7">
        <f t="shared" si="0"/>
        <v>1095</v>
      </c>
      <c r="I5" s="7">
        <f t="shared" si="0"/>
        <v>730</v>
      </c>
    </row>
    <row r="7" spans="1:9" ht="30" x14ac:dyDescent="0.25">
      <c r="A7" s="118" t="s">
        <v>58</v>
      </c>
      <c r="B7" s="119" t="s">
        <v>10</v>
      </c>
      <c r="C7" s="119" t="s">
        <v>4</v>
      </c>
      <c r="D7" s="119" t="s">
        <v>5</v>
      </c>
      <c r="E7" s="119" t="s">
        <v>6</v>
      </c>
      <c r="F7" s="119" t="s">
        <v>13</v>
      </c>
      <c r="G7" s="119" t="s">
        <v>3</v>
      </c>
      <c r="H7" s="119" t="s">
        <v>9</v>
      </c>
      <c r="I7" s="13"/>
    </row>
    <row r="8" spans="1:9" x14ac:dyDescent="0.25">
      <c r="A8" s="9" t="s">
        <v>38</v>
      </c>
      <c r="B8" s="20">
        <f>B4</f>
        <v>362</v>
      </c>
      <c r="C8" s="20">
        <f t="shared" ref="C8:E8" si="1">C4</f>
        <v>4</v>
      </c>
      <c r="D8" s="20">
        <f t="shared" si="1"/>
        <v>256</v>
      </c>
      <c r="E8" s="20">
        <f t="shared" si="1"/>
        <v>37</v>
      </c>
      <c r="F8" s="20">
        <f>F4+G4</f>
        <v>59</v>
      </c>
      <c r="G8" s="20">
        <f>H4</f>
        <v>3</v>
      </c>
      <c r="H8" s="20">
        <f>I4</f>
        <v>2</v>
      </c>
      <c r="I8" s="14"/>
    </row>
    <row r="9" spans="1:9" x14ac:dyDescent="0.25">
      <c r="A9" s="9" t="s">
        <v>11</v>
      </c>
      <c r="B9" s="21">
        <f>B8*365</f>
        <v>132130</v>
      </c>
      <c r="C9" s="21">
        <f t="shared" ref="C9:E9" si="2">C8*365</f>
        <v>1460</v>
      </c>
      <c r="D9" s="21">
        <f t="shared" si="2"/>
        <v>93440</v>
      </c>
      <c r="E9" s="21">
        <f t="shared" si="2"/>
        <v>13505</v>
      </c>
      <c r="F9" s="20">
        <f>F8*365</f>
        <v>21535</v>
      </c>
      <c r="G9" s="21">
        <f t="shared" ref="G9:H9" si="3">G8*365</f>
        <v>1095</v>
      </c>
      <c r="H9" s="21">
        <f t="shared" si="3"/>
        <v>730</v>
      </c>
      <c r="I9" s="15"/>
    </row>
    <row r="10" spans="1:9" ht="25.5" customHeight="1" x14ac:dyDescent="0.2"/>
    <row r="11" spans="1:9" ht="30" x14ac:dyDescent="0.25">
      <c r="A11" s="118" t="s">
        <v>42</v>
      </c>
      <c r="B11" s="121"/>
      <c r="C11" s="119" t="s">
        <v>4</v>
      </c>
      <c r="D11" s="119" t="s">
        <v>5</v>
      </c>
      <c r="E11" s="119" t="s">
        <v>6</v>
      </c>
      <c r="F11" s="119" t="s">
        <v>12</v>
      </c>
      <c r="G11" s="119" t="s">
        <v>3</v>
      </c>
      <c r="H11" s="119" t="s">
        <v>9</v>
      </c>
    </row>
    <row r="12" spans="1:9" x14ac:dyDescent="0.25">
      <c r="A12" s="1" t="s">
        <v>14</v>
      </c>
      <c r="B12" s="1"/>
      <c r="C12" s="40">
        <v>3.5</v>
      </c>
      <c r="D12" s="40">
        <v>6.5</v>
      </c>
      <c r="E12" s="40">
        <v>9</v>
      </c>
      <c r="F12" s="40">
        <v>30</v>
      </c>
      <c r="G12" s="40">
        <v>25</v>
      </c>
      <c r="H12" s="40">
        <v>30</v>
      </c>
    </row>
    <row r="13" spans="1:9" x14ac:dyDescent="0.25">
      <c r="A13" s="1" t="s">
        <v>15</v>
      </c>
      <c r="B13" s="1"/>
      <c r="C13" s="40">
        <f>C12/100</f>
        <v>3.5000000000000003E-2</v>
      </c>
      <c r="D13" s="40">
        <f t="shared" ref="D13:H13" si="4">D12/100</f>
        <v>6.5000000000000002E-2</v>
      </c>
      <c r="E13" s="40">
        <f t="shared" si="4"/>
        <v>0.09</v>
      </c>
      <c r="F13" s="40">
        <f t="shared" si="4"/>
        <v>0.3</v>
      </c>
      <c r="G13" s="40">
        <f t="shared" si="4"/>
        <v>0.25</v>
      </c>
      <c r="H13" s="40">
        <f t="shared" si="4"/>
        <v>0.3</v>
      </c>
    </row>
    <row r="14" spans="1:9" x14ac:dyDescent="0.25">
      <c r="A14" s="41" t="s">
        <v>37</v>
      </c>
      <c r="B14" s="41"/>
      <c r="C14" s="42">
        <f>C13*$B$2</f>
        <v>1.7113250000000002</v>
      </c>
      <c r="D14" s="42">
        <f t="shared" ref="D14:H14" si="5">D13*$B$2</f>
        <v>3.1781750000000004</v>
      </c>
      <c r="E14" s="42">
        <f t="shared" si="5"/>
        <v>4.40055</v>
      </c>
      <c r="F14" s="42">
        <f t="shared" si="5"/>
        <v>14.6685</v>
      </c>
      <c r="G14" s="42">
        <f t="shared" si="5"/>
        <v>12.223750000000001</v>
      </c>
      <c r="H14" s="42">
        <f t="shared" si="5"/>
        <v>14.6685</v>
      </c>
    </row>
    <row r="16" spans="1:9" ht="30" x14ac:dyDescent="0.25">
      <c r="A16" s="118" t="s">
        <v>43</v>
      </c>
      <c r="B16" s="121"/>
      <c r="C16" s="119" t="s">
        <v>4</v>
      </c>
      <c r="D16" s="119" t="s">
        <v>5</v>
      </c>
      <c r="E16" s="119" t="s">
        <v>6</v>
      </c>
      <c r="F16" s="119" t="s">
        <v>12</v>
      </c>
      <c r="G16" s="119" t="s">
        <v>3</v>
      </c>
      <c r="H16" s="119" t="s">
        <v>9</v>
      </c>
    </row>
    <row r="17" spans="1:8" x14ac:dyDescent="0.2">
      <c r="A17" s="1"/>
      <c r="B17" s="1"/>
      <c r="C17" s="40">
        <f t="shared" ref="C17:H17" si="6">C9*C14</f>
        <v>2498.5345000000002</v>
      </c>
      <c r="D17" s="40">
        <f t="shared" si="6"/>
        <v>296968.67200000002</v>
      </c>
      <c r="E17" s="40">
        <f t="shared" si="6"/>
        <v>59429.427750000003</v>
      </c>
      <c r="F17" s="40">
        <f t="shared" si="6"/>
        <v>315886.14750000002</v>
      </c>
      <c r="G17" s="40">
        <f t="shared" si="6"/>
        <v>13385.00625</v>
      </c>
      <c r="H17" s="40">
        <f t="shared" si="6"/>
        <v>10708.004999999999</v>
      </c>
    </row>
    <row r="18" spans="1:8" x14ac:dyDescent="0.2">
      <c r="B18" s="6"/>
      <c r="C18" s="6"/>
      <c r="D18" s="6"/>
      <c r="E18" s="6"/>
      <c r="F18" s="6"/>
      <c r="G18" s="6"/>
      <c r="H18" s="6"/>
    </row>
    <row r="19" spans="1:8" ht="30" x14ac:dyDescent="0.25">
      <c r="A19" s="122" t="s">
        <v>39</v>
      </c>
      <c r="B19" s="122"/>
      <c r="C19" s="123" t="s">
        <v>4</v>
      </c>
      <c r="D19" s="123" t="s">
        <v>5</v>
      </c>
      <c r="E19" s="123" t="s">
        <v>6</v>
      </c>
      <c r="F19" s="123" t="s">
        <v>12</v>
      </c>
      <c r="G19" s="123" t="s">
        <v>3</v>
      </c>
      <c r="H19" s="123" t="s">
        <v>9</v>
      </c>
    </row>
    <row r="20" spans="1:8" x14ac:dyDescent="0.2">
      <c r="A20" s="22" t="s">
        <v>0</v>
      </c>
      <c r="B20" s="22"/>
      <c r="C20" s="23">
        <v>1</v>
      </c>
      <c r="D20" s="22">
        <v>10937607</v>
      </c>
      <c r="E20" s="22"/>
      <c r="F20" s="22">
        <f>678122+1630</f>
        <v>679752</v>
      </c>
      <c r="G20" s="24">
        <v>934</v>
      </c>
      <c r="H20" s="22" t="s">
        <v>17</v>
      </c>
    </row>
    <row r="21" spans="1:8" x14ac:dyDescent="0.25">
      <c r="A21" s="22" t="s">
        <v>1</v>
      </c>
      <c r="B21" s="22"/>
      <c r="C21" s="22" t="s">
        <v>17</v>
      </c>
      <c r="D21" s="22">
        <v>5259881</v>
      </c>
      <c r="E21" s="22"/>
      <c r="F21" s="22">
        <f>2027944+273099</f>
        <v>2301043</v>
      </c>
      <c r="G21" s="22">
        <v>31355</v>
      </c>
      <c r="H21" s="23">
        <v>1</v>
      </c>
    </row>
    <row r="22" spans="1:8" x14ac:dyDescent="0.2">
      <c r="A22" s="22" t="s">
        <v>16</v>
      </c>
      <c r="B22" s="22"/>
      <c r="C22" s="22" t="s">
        <v>17</v>
      </c>
      <c r="D22" s="22">
        <v>2846868</v>
      </c>
      <c r="E22" s="22"/>
      <c r="F22" s="22">
        <f>182812+1819</f>
        <v>184631</v>
      </c>
      <c r="G22" s="22">
        <v>311</v>
      </c>
      <c r="H22" s="22" t="s">
        <v>17</v>
      </c>
    </row>
    <row r="23" spans="1:8" x14ac:dyDescent="0.2">
      <c r="A23" s="25" t="s">
        <v>18</v>
      </c>
      <c r="B23" s="26"/>
      <c r="C23" s="26"/>
      <c r="D23" s="26">
        <f>SUM(D20:D22)</f>
        <v>19044356</v>
      </c>
      <c r="E23" s="26"/>
      <c r="F23" s="26">
        <f>SUM(F20:F22)</f>
        <v>3165426</v>
      </c>
      <c r="G23" s="27">
        <f>SUM(G20:G22)</f>
        <v>32600</v>
      </c>
      <c r="H23" s="26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ht="45" x14ac:dyDescent="0.25">
      <c r="A25" s="124" t="s">
        <v>40</v>
      </c>
      <c r="B25" s="122"/>
      <c r="C25" s="123" t="s">
        <v>4</v>
      </c>
      <c r="D25" s="123" t="s">
        <v>5</v>
      </c>
      <c r="E25" s="123" t="s">
        <v>6</v>
      </c>
      <c r="F25" s="123" t="s">
        <v>12</v>
      </c>
      <c r="G25" s="123" t="s">
        <v>3</v>
      </c>
      <c r="H25" s="123" t="s">
        <v>9</v>
      </c>
    </row>
    <row r="26" spans="1:8" x14ac:dyDescent="0.2">
      <c r="A26" s="22" t="s">
        <v>0</v>
      </c>
      <c r="B26" s="22"/>
      <c r="C26" s="28">
        <v>1</v>
      </c>
      <c r="D26" s="28">
        <f>D20/$D$23</f>
        <v>0.57432275473111294</v>
      </c>
      <c r="E26" s="28">
        <f>F20/$F$23</f>
        <v>0.21474266022961838</v>
      </c>
      <c r="F26" s="28">
        <f>F20/$F$23</f>
        <v>0.21474266022961838</v>
      </c>
      <c r="G26" s="28">
        <f>G20/$G$23</f>
        <v>2.8650306748466258E-2</v>
      </c>
      <c r="H26" s="22" t="s">
        <v>17</v>
      </c>
    </row>
    <row r="27" spans="1:8" x14ac:dyDescent="0.25">
      <c r="A27" s="22" t="s">
        <v>1</v>
      </c>
      <c r="B27" s="22"/>
      <c r="C27" s="28" t="s">
        <v>17</v>
      </c>
      <c r="D27" s="28">
        <f>D21/$D$23</f>
        <v>0.27619106679165206</v>
      </c>
      <c r="E27" s="28">
        <f>F21/$F$23</f>
        <v>0.72692996140171973</v>
      </c>
      <c r="F27" s="28">
        <f>F21/$F$23</f>
        <v>0.72692996140171973</v>
      </c>
      <c r="G27" s="28">
        <f>G21/$G$23</f>
        <v>0.9618098159509203</v>
      </c>
      <c r="H27" s="28">
        <v>1</v>
      </c>
    </row>
    <row r="28" spans="1:8" x14ac:dyDescent="0.2">
      <c r="A28" s="22" t="s">
        <v>16</v>
      </c>
      <c r="B28" s="22"/>
      <c r="C28" s="28" t="s">
        <v>17</v>
      </c>
      <c r="D28" s="28">
        <f>D22/$D$23</f>
        <v>0.14948617847723494</v>
      </c>
      <c r="E28" s="28">
        <f>F22/$F$23</f>
        <v>5.8327378368661913E-2</v>
      </c>
      <c r="F28" s="28">
        <f>F22/$F$23</f>
        <v>5.8327378368661913E-2</v>
      </c>
      <c r="G28" s="28">
        <f>G22/$G$23</f>
        <v>9.5398773006134963E-3</v>
      </c>
      <c r="H28" s="28" t="s">
        <v>17</v>
      </c>
    </row>
    <row r="30" spans="1:8" ht="30" x14ac:dyDescent="0.25">
      <c r="A30" s="119" t="s">
        <v>44</v>
      </c>
      <c r="B30" s="118"/>
      <c r="C30" s="119" t="s">
        <v>4</v>
      </c>
      <c r="D30" s="119" t="s">
        <v>5</v>
      </c>
      <c r="E30" s="119" t="s">
        <v>6</v>
      </c>
      <c r="F30" s="119" t="s">
        <v>12</v>
      </c>
      <c r="G30" s="119" t="s">
        <v>3</v>
      </c>
      <c r="H30" s="119" t="s">
        <v>9</v>
      </c>
    </row>
    <row r="31" spans="1:8" x14ac:dyDescent="0.2">
      <c r="A31" s="19" t="s">
        <v>18</v>
      </c>
      <c r="B31" s="10"/>
      <c r="C31" s="29">
        <f t="shared" ref="C31:H31" si="7">C17</f>
        <v>2498.5345000000002</v>
      </c>
      <c r="D31" s="29">
        <f t="shared" si="7"/>
        <v>296968.67200000002</v>
      </c>
      <c r="E31" s="29">
        <f t="shared" si="7"/>
        <v>59429.427750000003</v>
      </c>
      <c r="F31" s="29">
        <f t="shared" si="7"/>
        <v>315886.14750000002</v>
      </c>
      <c r="G31" s="29">
        <f t="shared" si="7"/>
        <v>13385.00625</v>
      </c>
      <c r="H31" s="29">
        <f t="shared" si="7"/>
        <v>10708.004999999999</v>
      </c>
    </row>
    <row r="32" spans="1:8" x14ac:dyDescent="0.2">
      <c r="A32" s="30" t="s">
        <v>19</v>
      </c>
      <c r="B32" s="31"/>
      <c r="C32" s="32">
        <f>C31</f>
        <v>2498.5345000000002</v>
      </c>
      <c r="D32" s="32">
        <f>$D$31*D26</f>
        <v>170555.86577188034</v>
      </c>
      <c r="E32" s="32">
        <f>$E$31*E26</f>
        <v>12762.033410958904</v>
      </c>
      <c r="F32" s="32">
        <f>$F$31*F26</f>
        <v>67834.231643835621</v>
      </c>
      <c r="G32" s="32">
        <f>$G$31*G26</f>
        <v>383.48453489263807</v>
      </c>
      <c r="H32" s="33" t="s">
        <v>17</v>
      </c>
    </row>
    <row r="33" spans="1:10" x14ac:dyDescent="0.25">
      <c r="A33" s="30" t="s">
        <v>20</v>
      </c>
      <c r="B33" s="31"/>
      <c r="C33" s="32" t="s">
        <v>17</v>
      </c>
      <c r="D33" s="32">
        <f>$D$31*D27</f>
        <v>82020.094323380225</v>
      </c>
      <c r="E33" s="32">
        <f>$E$31*E27</f>
        <v>43201.031620433794</v>
      </c>
      <c r="F33" s="32">
        <f>$F$31*F27</f>
        <v>229627.10500951295</v>
      </c>
      <c r="G33" s="32">
        <f>$G$31*G27</f>
        <v>12873.830397814418</v>
      </c>
      <c r="H33" s="32">
        <f>H31</f>
        <v>10708.004999999999</v>
      </c>
    </row>
    <row r="34" spans="1:10" x14ac:dyDescent="0.2">
      <c r="A34" s="30" t="s">
        <v>21</v>
      </c>
      <c r="B34" s="31"/>
      <c r="C34" s="32" t="s">
        <v>17</v>
      </c>
      <c r="D34" s="32">
        <f>$D$31*D28</f>
        <v>44392.711904739444</v>
      </c>
      <c r="E34" s="32">
        <f>$E$31*E28</f>
        <v>3466.3627186073063</v>
      </c>
      <c r="F34" s="32">
        <f>$F$31*F28</f>
        <v>18424.810846651446</v>
      </c>
      <c r="G34" s="32">
        <f>$G$31*G28</f>
        <v>127.69131729294477</v>
      </c>
      <c r="H34" s="32" t="s">
        <v>17</v>
      </c>
    </row>
    <row r="35" spans="1:10" x14ac:dyDescent="0.25">
      <c r="A35" s="37"/>
      <c r="B35" s="38"/>
      <c r="C35" s="39"/>
      <c r="D35" s="39"/>
      <c r="E35" s="39"/>
      <c r="F35" s="39"/>
      <c r="G35" s="39"/>
      <c r="H35" s="39"/>
    </row>
    <row r="36" spans="1:10" ht="30" x14ac:dyDescent="0.25">
      <c r="A36" s="119" t="s">
        <v>89</v>
      </c>
      <c r="B36" s="118"/>
      <c r="C36" s="119" t="s">
        <v>4</v>
      </c>
      <c r="D36" s="119" t="s">
        <v>5</v>
      </c>
      <c r="E36" s="119" t="s">
        <v>6</v>
      </c>
      <c r="F36" s="119" t="s">
        <v>12</v>
      </c>
      <c r="G36" s="119" t="s">
        <v>3</v>
      </c>
      <c r="H36" s="119" t="s">
        <v>9</v>
      </c>
      <c r="J36" s="119" t="s">
        <v>94</v>
      </c>
    </row>
    <row r="37" spans="1:10" x14ac:dyDescent="0.25">
      <c r="A37" s="19" t="s">
        <v>18</v>
      </c>
      <c r="B37" s="10"/>
      <c r="C37" s="29">
        <f t="shared" ref="C37" si="8">C23</f>
        <v>0</v>
      </c>
      <c r="D37" s="29">
        <f>SUM(D38:D40)</f>
        <v>214028.76512948491</v>
      </c>
      <c r="E37" s="29">
        <f t="shared" ref="E37:H37" si="9">SUM(E38:E40)</f>
        <v>46485.345852694067</v>
      </c>
      <c r="F37" s="29">
        <f t="shared" si="9"/>
        <v>247084.27074855403</v>
      </c>
      <c r="G37" s="29">
        <f t="shared" si="9"/>
        <v>10901.603102668711</v>
      </c>
      <c r="H37" s="29">
        <f t="shared" si="9"/>
        <v>8780.5640999999996</v>
      </c>
      <c r="J37" s="43" t="s">
        <v>93</v>
      </c>
    </row>
    <row r="38" spans="1:10" x14ac:dyDescent="0.25">
      <c r="A38" s="30" t="s">
        <v>90</v>
      </c>
      <c r="B38" s="31"/>
      <c r="C38" s="32">
        <f>C32*$J$38</f>
        <v>1798.9448400000001</v>
      </c>
      <c r="D38" s="32">
        <f t="shared" ref="D38:G38" si="10">D32*$J$38</f>
        <v>122800.22335575384</v>
      </c>
      <c r="E38" s="32">
        <f t="shared" si="10"/>
        <v>9188.664055890411</v>
      </c>
      <c r="F38" s="32">
        <f t="shared" si="10"/>
        <v>48840.646783561642</v>
      </c>
      <c r="G38" s="32">
        <f t="shared" si="10"/>
        <v>276.1088651226994</v>
      </c>
      <c r="H38" s="32" t="s">
        <v>17</v>
      </c>
      <c r="J38" s="7">
        <v>0.72</v>
      </c>
    </row>
    <row r="39" spans="1:10" x14ac:dyDescent="0.25">
      <c r="A39" s="30" t="s">
        <v>91</v>
      </c>
      <c r="B39" s="31"/>
      <c r="C39" s="32" t="s">
        <v>17</v>
      </c>
      <c r="D39" s="32">
        <f t="shared" ref="D39:H39" si="11">D33*$J$39</f>
        <v>67256.477345171777</v>
      </c>
      <c r="E39" s="32">
        <f t="shared" si="11"/>
        <v>35424.845928755713</v>
      </c>
      <c r="F39" s="32">
        <f t="shared" si="11"/>
        <v>188294.22610780061</v>
      </c>
      <c r="G39" s="32">
        <f t="shared" si="11"/>
        <v>10556.540926207821</v>
      </c>
      <c r="H39" s="32">
        <f t="shared" si="11"/>
        <v>8780.5640999999996</v>
      </c>
      <c r="J39" s="7">
        <v>0.82</v>
      </c>
    </row>
    <row r="40" spans="1:10" x14ac:dyDescent="0.25">
      <c r="A40" s="30" t="s">
        <v>92</v>
      </c>
      <c r="B40" s="31"/>
      <c r="C40" s="32" t="s">
        <v>17</v>
      </c>
      <c r="D40" s="32">
        <f>D34*$J$40</f>
        <v>23972.064428559301</v>
      </c>
      <c r="E40" s="32">
        <f t="shared" ref="E40:G40" si="12">E34*$J$40</f>
        <v>1871.8358680479455</v>
      </c>
      <c r="F40" s="32">
        <f t="shared" si="12"/>
        <v>9949.3978571917814</v>
      </c>
      <c r="G40" s="32">
        <f t="shared" si="12"/>
        <v>68.953311338190176</v>
      </c>
      <c r="H40" s="32" t="s">
        <v>17</v>
      </c>
      <c r="J40" s="7">
        <v>0.54</v>
      </c>
    </row>
    <row r="41" spans="1:10" x14ac:dyDescent="0.25">
      <c r="A41" s="37"/>
      <c r="B41" s="38"/>
      <c r="C41" s="39"/>
      <c r="D41" s="39"/>
      <c r="E41" s="39"/>
      <c r="F41" s="39"/>
      <c r="G41" s="39"/>
      <c r="H41" s="39"/>
    </row>
    <row r="42" spans="1:10" x14ac:dyDescent="0.25">
      <c r="A42" s="125" t="s">
        <v>45</v>
      </c>
      <c r="B42" s="125"/>
    </row>
    <row r="43" spans="1:10" x14ac:dyDescent="0.25">
      <c r="A43" s="2" t="s">
        <v>22</v>
      </c>
      <c r="B43" s="9" t="s">
        <v>41</v>
      </c>
    </row>
    <row r="44" spans="1:10" x14ac:dyDescent="0.25">
      <c r="A44" s="2" t="s">
        <v>2</v>
      </c>
      <c r="B44" s="9">
        <v>9.1999999999999993</v>
      </c>
    </row>
    <row r="45" spans="1:10" x14ac:dyDescent="0.25">
      <c r="A45" s="2" t="s">
        <v>1</v>
      </c>
      <c r="B45" s="9">
        <v>10</v>
      </c>
    </row>
    <row r="46" spans="1:10" x14ac:dyDescent="0.25">
      <c r="A46" s="2" t="s">
        <v>16</v>
      </c>
      <c r="B46" s="7">
        <v>6.95</v>
      </c>
      <c r="C46" s="5"/>
    </row>
    <row r="48" spans="1:10" ht="30" x14ac:dyDescent="0.25">
      <c r="A48" s="118" t="s">
        <v>23</v>
      </c>
      <c r="B48" s="118"/>
      <c r="C48" s="119" t="s">
        <v>4</v>
      </c>
      <c r="D48" s="119" t="s">
        <v>5</v>
      </c>
      <c r="E48" s="119" t="s">
        <v>6</v>
      </c>
      <c r="F48" s="119" t="s">
        <v>12</v>
      </c>
      <c r="G48" s="119" t="s">
        <v>3</v>
      </c>
      <c r="H48" s="119" t="s">
        <v>9</v>
      </c>
    </row>
    <row r="49" spans="1:9" x14ac:dyDescent="0.25">
      <c r="A49" s="30" t="s">
        <v>24</v>
      </c>
      <c r="B49" s="31"/>
      <c r="C49" s="32">
        <f>C32*$B$44</f>
        <v>22986.517400000001</v>
      </c>
      <c r="D49" s="32">
        <f>D32*$B$44</f>
        <v>1569113.9651012991</v>
      </c>
      <c r="E49" s="32">
        <f>E32*$B$44</f>
        <v>117410.70738082191</v>
      </c>
      <c r="F49" s="32">
        <f>F32*$B$44</f>
        <v>624074.93112328765</v>
      </c>
      <c r="G49" s="32">
        <f>G32*$B$44</f>
        <v>3528.0577210122701</v>
      </c>
      <c r="H49" s="33" t="s">
        <v>17</v>
      </c>
    </row>
    <row r="50" spans="1:9" x14ac:dyDescent="0.25">
      <c r="A50" s="30" t="s">
        <v>25</v>
      </c>
      <c r="B50" s="31"/>
      <c r="C50" s="32" t="s">
        <v>17</v>
      </c>
      <c r="D50" s="32">
        <f>D33*$B$45</f>
        <v>820200.94323380222</v>
      </c>
      <c r="E50" s="32">
        <f>E33*$B$45</f>
        <v>432010.31620433793</v>
      </c>
      <c r="F50" s="32">
        <f>F33*$B$45</f>
        <v>2296271.0500951293</v>
      </c>
      <c r="G50" s="32">
        <f>G33*$B$45</f>
        <v>128738.30397814418</v>
      </c>
      <c r="H50" s="32">
        <f>H33*$B$45</f>
        <v>107080.04999999999</v>
      </c>
    </row>
    <row r="51" spans="1:9" x14ac:dyDescent="0.25">
      <c r="A51" s="30" t="s">
        <v>26</v>
      </c>
      <c r="B51" s="31"/>
      <c r="C51" s="32" t="s">
        <v>17</v>
      </c>
      <c r="D51" s="32">
        <f>D34*$B$46</f>
        <v>308529.34773793916</v>
      </c>
      <c r="E51" s="32">
        <f>E34*$B$46</f>
        <v>24091.220894320781</v>
      </c>
      <c r="F51" s="32">
        <f>F34*$B$46</f>
        <v>128052.43538422755</v>
      </c>
      <c r="G51" s="32">
        <f>G34*$B$46</f>
        <v>887.4546551859662</v>
      </c>
      <c r="H51" s="32" t="s">
        <v>17</v>
      </c>
    </row>
    <row r="52" spans="1:9" x14ac:dyDescent="0.25">
      <c r="A52" s="34"/>
      <c r="B52" s="19" t="s">
        <v>18</v>
      </c>
      <c r="C52" s="29">
        <f>SUM(C49:C51)</f>
        <v>22986.517400000001</v>
      </c>
      <c r="D52" s="29">
        <f>SUM(D49:D51)</f>
        <v>2697844.2560730404</v>
      </c>
      <c r="E52" s="29">
        <f>SUM(E49:E51)</f>
        <v>573512.24447948055</v>
      </c>
      <c r="F52" s="29">
        <f>SUM(F49:F51)</f>
        <v>3048398.4166026446</v>
      </c>
      <c r="G52" s="29">
        <f>SUM(G49:G51)</f>
        <v>133153.81635434239</v>
      </c>
      <c r="H52" s="29">
        <f>SUM(H50:H51)</f>
        <v>107080.04999999999</v>
      </c>
    </row>
    <row r="54" spans="1:9" ht="30" x14ac:dyDescent="0.25">
      <c r="A54" s="118" t="s">
        <v>30</v>
      </c>
      <c r="B54" s="118"/>
      <c r="C54" s="119" t="s">
        <v>4</v>
      </c>
      <c r="D54" s="119" t="s">
        <v>5</v>
      </c>
      <c r="E54" s="119" t="s">
        <v>6</v>
      </c>
      <c r="F54" s="119" t="s">
        <v>12</v>
      </c>
      <c r="G54" s="119" t="s">
        <v>3</v>
      </c>
      <c r="H54" s="119" t="s">
        <v>9</v>
      </c>
      <c r="I54" s="126" t="s">
        <v>18</v>
      </c>
    </row>
    <row r="55" spans="1:9" x14ac:dyDescent="0.25">
      <c r="A55" s="36" t="s">
        <v>27</v>
      </c>
      <c r="B55" s="36"/>
      <c r="C55" s="49">
        <f>C49/1000</f>
        <v>22.9865174</v>
      </c>
      <c r="D55" s="49">
        <f>D49/1000</f>
        <v>1569.1139651012991</v>
      </c>
      <c r="E55" s="49">
        <f>E49/1000</f>
        <v>117.41070738082192</v>
      </c>
      <c r="F55" s="49">
        <f>F49/1000</f>
        <v>624.07493112328768</v>
      </c>
      <c r="G55" s="49">
        <f>G49/1000</f>
        <v>3.5280577210122703</v>
      </c>
      <c r="H55" s="50"/>
      <c r="I55" s="63">
        <f>SUM(C55:H55)</f>
        <v>2337.114178726421</v>
      </c>
    </row>
    <row r="56" spans="1:9" x14ac:dyDescent="0.25">
      <c r="A56" s="36" t="s">
        <v>28</v>
      </c>
      <c r="B56" s="36"/>
      <c r="C56" s="49" t="s">
        <v>17</v>
      </c>
      <c r="D56" s="49">
        <f>D50/1000</f>
        <v>820.20094323380226</v>
      </c>
      <c r="E56" s="49">
        <f>E50/1000</f>
        <v>432.01031620433793</v>
      </c>
      <c r="F56" s="49">
        <f>F50/1000</f>
        <v>2296.2710500951293</v>
      </c>
      <c r="G56" s="49">
        <f>G50/1000</f>
        <v>128.73830397814419</v>
      </c>
      <c r="H56" s="49">
        <f>H50/1000</f>
        <v>107.08004999999999</v>
      </c>
      <c r="I56" s="63">
        <f t="shared" ref="I56:I57" si="13">SUM(C56:H56)</f>
        <v>3784.3006635114139</v>
      </c>
    </row>
    <row r="57" spans="1:9" x14ac:dyDescent="0.25">
      <c r="A57" s="36" t="s">
        <v>29</v>
      </c>
      <c r="B57" s="36"/>
      <c r="C57" s="49" t="s">
        <v>17</v>
      </c>
      <c r="D57" s="49">
        <f t="shared" ref="D57:G58" si="14">D51/1000</f>
        <v>308.52934773793913</v>
      </c>
      <c r="E57" s="49">
        <f t="shared" si="14"/>
        <v>24.091220894320781</v>
      </c>
      <c r="F57" s="49">
        <f t="shared" si="14"/>
        <v>128.05243538422755</v>
      </c>
      <c r="G57" s="49">
        <f t="shared" si="14"/>
        <v>0.88745465518596622</v>
      </c>
      <c r="H57" s="49" t="s">
        <v>17</v>
      </c>
      <c r="I57" s="63">
        <f t="shared" si="13"/>
        <v>461.56045867167342</v>
      </c>
    </row>
    <row r="58" spans="1:9" x14ac:dyDescent="0.25">
      <c r="A58" s="51"/>
      <c r="B58" s="35" t="s">
        <v>18</v>
      </c>
      <c r="C58" s="49">
        <f>C52/1000</f>
        <v>22.9865174</v>
      </c>
      <c r="D58" s="49">
        <f t="shared" si="14"/>
        <v>2697.8442560730405</v>
      </c>
      <c r="E58" s="49">
        <f t="shared" si="14"/>
        <v>573.5122444794805</v>
      </c>
      <c r="F58" s="49">
        <f t="shared" si="14"/>
        <v>3048.3984166026448</v>
      </c>
      <c r="G58" s="49">
        <f t="shared" si="14"/>
        <v>133.15381635434238</v>
      </c>
      <c r="H58" s="49">
        <f>H52/1000</f>
        <v>107.08004999999999</v>
      </c>
      <c r="I58" s="61"/>
    </row>
    <row r="59" spans="1:9" x14ac:dyDescent="0.25">
      <c r="I59" s="61"/>
    </row>
    <row r="60" spans="1:9" x14ac:dyDescent="0.25">
      <c r="A60" s="125" t="s">
        <v>31</v>
      </c>
      <c r="B60" s="127" t="s">
        <v>32</v>
      </c>
      <c r="C60" s="127" t="s">
        <v>1</v>
      </c>
      <c r="D60" s="127" t="s">
        <v>16</v>
      </c>
      <c r="I60" s="61"/>
    </row>
    <row r="61" spans="1:9" x14ac:dyDescent="0.25">
      <c r="A61" s="1"/>
      <c r="B61" s="9">
        <v>0.249</v>
      </c>
      <c r="C61" s="9">
        <v>0.26700000000000002</v>
      </c>
      <c r="D61" s="9">
        <v>0.22700000000000001</v>
      </c>
      <c r="I61" s="61"/>
    </row>
    <row r="62" spans="1:9" x14ac:dyDescent="0.25">
      <c r="I62" s="6"/>
    </row>
    <row r="63" spans="1:9" ht="30" x14ac:dyDescent="0.25">
      <c r="A63" s="118" t="s">
        <v>101</v>
      </c>
      <c r="B63" s="118"/>
      <c r="C63" s="119" t="s">
        <v>4</v>
      </c>
      <c r="D63" s="119" t="s">
        <v>5</v>
      </c>
      <c r="E63" s="119" t="s">
        <v>6</v>
      </c>
      <c r="F63" s="119" t="s">
        <v>12</v>
      </c>
      <c r="G63" s="119" t="s">
        <v>3</v>
      </c>
      <c r="H63" s="119" t="s">
        <v>9</v>
      </c>
      <c r="I63" s="126" t="s">
        <v>18</v>
      </c>
    </row>
    <row r="64" spans="1:9" x14ac:dyDescent="0.25">
      <c r="A64" s="43" t="s">
        <v>33</v>
      </c>
      <c r="B64" s="43"/>
      <c r="C64" s="52">
        <f>C55*$B$61</f>
        <v>5.7236428326000004</v>
      </c>
      <c r="D64" s="52">
        <f>D55*$B$61</f>
        <v>390.70937731022349</v>
      </c>
      <c r="E64" s="52">
        <f>E55*$B$61</f>
        <v>29.235266137824656</v>
      </c>
      <c r="F64" s="52">
        <f>F55*$B$61</f>
        <v>155.39465784969863</v>
      </c>
      <c r="G64" s="52">
        <f>G55*$B$61</f>
        <v>0.8784863725320553</v>
      </c>
      <c r="H64" s="52" t="s">
        <v>17</v>
      </c>
      <c r="I64" s="62">
        <f>SUM(C64:H64)</f>
        <v>581.9414305028788</v>
      </c>
    </row>
    <row r="65" spans="1:9" x14ac:dyDescent="0.25">
      <c r="A65" s="43" t="s">
        <v>34</v>
      </c>
      <c r="B65" s="43"/>
      <c r="C65" s="52" t="s">
        <v>17</v>
      </c>
      <c r="D65" s="52">
        <f>D56*$C$61</f>
        <v>218.99365184342523</v>
      </c>
      <c r="E65" s="52">
        <f>E56*$C$61</f>
        <v>115.34675442655823</v>
      </c>
      <c r="F65" s="52">
        <f>F56*$C$61</f>
        <v>613.10437037539953</v>
      </c>
      <c r="G65" s="52">
        <f>G56*$C$61</f>
        <v>34.373127162164501</v>
      </c>
      <c r="H65" s="52">
        <f>H56*$C$61</f>
        <v>28.590373349999997</v>
      </c>
      <c r="I65" s="62">
        <f t="shared" ref="I65:I66" si="15">SUM(C65:H65)</f>
        <v>1010.4082771575474</v>
      </c>
    </row>
    <row r="66" spans="1:9" x14ac:dyDescent="0.25">
      <c r="A66" s="43" t="s">
        <v>35</v>
      </c>
      <c r="B66" s="43"/>
      <c r="C66" s="52" t="s">
        <v>17</v>
      </c>
      <c r="D66" s="52">
        <f>D57*$D$61</f>
        <v>70.036161936512187</v>
      </c>
      <c r="E66" s="52">
        <f>E57*$D$61</f>
        <v>5.4687071430108176</v>
      </c>
      <c r="F66" s="52">
        <f>F57*$D$61</f>
        <v>29.067902832219655</v>
      </c>
      <c r="G66" s="52">
        <f>G57*$D$61</f>
        <v>0.20145220672721434</v>
      </c>
      <c r="H66" s="52" t="s">
        <v>17</v>
      </c>
      <c r="I66" s="62">
        <f t="shared" si="15"/>
        <v>104.77422411846987</v>
      </c>
    </row>
    <row r="67" spans="1:9" x14ac:dyDescent="0.25">
      <c r="A67" s="16"/>
      <c r="B67" s="12" t="s">
        <v>18</v>
      </c>
      <c r="C67" s="52">
        <f>SUM(C64:C66)</f>
        <v>5.7236428326000004</v>
      </c>
      <c r="D67" s="52">
        <f>SUM(D64:D66)</f>
        <v>679.73919109016083</v>
      </c>
      <c r="E67" s="52">
        <f>SUM(E64:E66)</f>
        <v>150.05072770739372</v>
      </c>
      <c r="F67" s="52">
        <f>SUM(F64:F66)</f>
        <v>797.56693105731779</v>
      </c>
      <c r="G67" s="52">
        <f>SUM(G64:G66)</f>
        <v>35.453065741423764</v>
      </c>
      <c r="H67" s="52"/>
      <c r="I67" s="61"/>
    </row>
    <row r="68" spans="1:9" x14ac:dyDescent="0.25">
      <c r="I68" s="61"/>
    </row>
    <row r="69" spans="1:9" ht="29.25" customHeight="1" x14ac:dyDescent="0.25">
      <c r="A69" s="116" t="s">
        <v>127</v>
      </c>
      <c r="B69" s="116"/>
      <c r="C69" s="116"/>
      <c r="D69" s="116"/>
      <c r="E69" s="116"/>
      <c r="F69" s="116"/>
      <c r="G69" s="116"/>
      <c r="H69" s="116"/>
      <c r="I69" s="116"/>
    </row>
    <row r="70" spans="1:9" ht="30" x14ac:dyDescent="0.25">
      <c r="A70" s="118" t="s">
        <v>100</v>
      </c>
      <c r="B70" s="118"/>
      <c r="C70" s="119" t="s">
        <v>4</v>
      </c>
      <c r="D70" s="119" t="s">
        <v>5</v>
      </c>
      <c r="E70" s="119" t="s">
        <v>6</v>
      </c>
      <c r="F70" s="119" t="s">
        <v>12</v>
      </c>
      <c r="G70" s="119" t="s">
        <v>3</v>
      </c>
      <c r="H70" s="119" t="s">
        <v>9</v>
      </c>
      <c r="I70" s="80"/>
    </row>
    <row r="71" spans="1:9" x14ac:dyDescent="0.25">
      <c r="A71" s="128" t="s">
        <v>95</v>
      </c>
      <c r="B71" s="127" t="s">
        <v>0</v>
      </c>
      <c r="C71" s="84">
        <v>0.08</v>
      </c>
      <c r="D71" s="84">
        <v>0.08</v>
      </c>
      <c r="E71" s="84">
        <v>0.08</v>
      </c>
      <c r="F71" s="84">
        <v>0.08</v>
      </c>
      <c r="G71" s="84">
        <v>0.08</v>
      </c>
      <c r="H71" s="84" t="s">
        <v>17</v>
      </c>
      <c r="I71" s="81"/>
    </row>
    <row r="72" spans="1:9" x14ac:dyDescent="0.25">
      <c r="A72" s="128"/>
      <c r="B72" s="127" t="s">
        <v>1</v>
      </c>
      <c r="C72" s="84" t="s">
        <v>17</v>
      </c>
      <c r="D72" s="84">
        <v>1.6E-2</v>
      </c>
      <c r="E72" s="84">
        <v>1.6E-2</v>
      </c>
      <c r="F72" s="84">
        <v>1.6E-2</v>
      </c>
      <c r="G72" s="84">
        <v>1.6E-2</v>
      </c>
      <c r="H72" s="84">
        <v>1.6E-2</v>
      </c>
      <c r="I72" s="82"/>
    </row>
    <row r="73" spans="1:9" x14ac:dyDescent="0.25">
      <c r="A73" s="128"/>
      <c r="B73" s="127" t="s">
        <v>16</v>
      </c>
      <c r="C73" s="84" t="s">
        <v>17</v>
      </c>
      <c r="D73" s="84" t="s">
        <v>17</v>
      </c>
      <c r="E73" s="84" t="s">
        <v>17</v>
      </c>
      <c r="F73" s="84" t="s">
        <v>17</v>
      </c>
      <c r="G73" s="84" t="s">
        <v>17</v>
      </c>
      <c r="H73" s="84" t="s">
        <v>17</v>
      </c>
      <c r="I73" s="82"/>
    </row>
    <row r="74" spans="1:9" x14ac:dyDescent="0.25">
      <c r="A74" s="129" t="s">
        <v>96</v>
      </c>
      <c r="B74" s="127" t="s">
        <v>0</v>
      </c>
      <c r="C74" s="85">
        <v>6.64</v>
      </c>
      <c r="D74" s="85">
        <v>8.73</v>
      </c>
      <c r="E74" s="85">
        <v>13.22</v>
      </c>
      <c r="F74" s="85">
        <v>33.369999999999997</v>
      </c>
      <c r="G74" s="85">
        <v>33.369999999999997</v>
      </c>
      <c r="H74" s="85" t="s">
        <v>17</v>
      </c>
      <c r="I74" s="61"/>
    </row>
    <row r="75" spans="1:9" x14ac:dyDescent="0.25">
      <c r="A75" s="129"/>
      <c r="B75" s="127" t="s">
        <v>1</v>
      </c>
      <c r="C75" s="85" t="s">
        <v>17</v>
      </c>
      <c r="D75" s="85">
        <v>12.96</v>
      </c>
      <c r="E75" s="85">
        <v>14.91</v>
      </c>
      <c r="F75" s="85">
        <v>13</v>
      </c>
      <c r="G75" s="85">
        <v>13</v>
      </c>
      <c r="H75" s="85">
        <v>13</v>
      </c>
      <c r="I75" s="61"/>
    </row>
    <row r="76" spans="1:9" x14ac:dyDescent="0.25">
      <c r="A76" s="129"/>
      <c r="B76" s="127" t="s">
        <v>16</v>
      </c>
      <c r="C76" s="85" t="s">
        <v>17</v>
      </c>
      <c r="D76" s="85">
        <v>15.2</v>
      </c>
      <c r="E76" s="85" t="s">
        <v>17</v>
      </c>
      <c r="F76" s="85" t="s">
        <v>17</v>
      </c>
      <c r="G76" s="85" t="s">
        <v>17</v>
      </c>
      <c r="H76" s="85" t="s">
        <v>17</v>
      </c>
      <c r="I76" s="61"/>
    </row>
    <row r="77" spans="1:9" x14ac:dyDescent="0.25">
      <c r="A77" s="130" t="s">
        <v>97</v>
      </c>
      <c r="B77" s="127" t="s">
        <v>0</v>
      </c>
      <c r="C77" s="85">
        <v>2.2000000000000002</v>
      </c>
      <c r="D77" s="85">
        <v>0.03</v>
      </c>
      <c r="E77" s="85">
        <v>0.02</v>
      </c>
      <c r="F77" s="85">
        <v>0.94</v>
      </c>
      <c r="G77" s="85">
        <v>0.94</v>
      </c>
      <c r="H77" s="85" t="s">
        <v>17</v>
      </c>
      <c r="I77" s="61"/>
    </row>
    <row r="78" spans="1:9" x14ac:dyDescent="0.25">
      <c r="A78" s="130"/>
      <c r="B78" s="127" t="s">
        <v>1</v>
      </c>
      <c r="C78" s="85" t="s">
        <v>17</v>
      </c>
      <c r="D78" s="85">
        <v>1.1000000000000001</v>
      </c>
      <c r="E78" s="85">
        <v>1.52</v>
      </c>
      <c r="F78" s="85">
        <v>0.02</v>
      </c>
      <c r="G78" s="85">
        <v>0.02</v>
      </c>
      <c r="H78" s="85">
        <v>0.02</v>
      </c>
      <c r="I78" s="61"/>
    </row>
    <row r="79" spans="1:9" x14ac:dyDescent="0.25">
      <c r="A79" s="130"/>
      <c r="B79" s="127" t="s">
        <v>16</v>
      </c>
      <c r="C79" s="88" t="s">
        <v>17</v>
      </c>
      <c r="D79" s="85" t="s">
        <v>17</v>
      </c>
      <c r="E79" s="85" t="s">
        <v>17</v>
      </c>
      <c r="F79" s="85" t="s">
        <v>17</v>
      </c>
      <c r="G79" s="85" t="s">
        <v>17</v>
      </c>
      <c r="H79" s="85" t="s">
        <v>17</v>
      </c>
      <c r="I79" s="61"/>
    </row>
    <row r="80" spans="1:9" x14ac:dyDescent="0.25">
      <c r="A80" s="130" t="s">
        <v>98</v>
      </c>
      <c r="B80" s="127" t="s">
        <v>0</v>
      </c>
      <c r="C80" s="85">
        <v>2.2000000000000002</v>
      </c>
      <c r="D80" s="85">
        <v>0.03</v>
      </c>
      <c r="E80" s="85">
        <v>0.02</v>
      </c>
      <c r="F80" s="85">
        <v>0.94</v>
      </c>
      <c r="G80" s="85">
        <v>0.94</v>
      </c>
      <c r="H80" s="85" t="s">
        <v>17</v>
      </c>
      <c r="I80" s="61"/>
    </row>
    <row r="81" spans="1:9" x14ac:dyDescent="0.25">
      <c r="A81" s="130"/>
      <c r="B81" s="127" t="s">
        <v>1</v>
      </c>
      <c r="C81" s="85" t="s">
        <v>17</v>
      </c>
      <c r="D81" s="85">
        <v>1.1000000000000001</v>
      </c>
      <c r="E81" s="85">
        <v>1.52</v>
      </c>
      <c r="F81" s="85">
        <v>0.02</v>
      </c>
      <c r="G81" s="85">
        <v>0.02</v>
      </c>
      <c r="H81" s="85">
        <v>0.02</v>
      </c>
      <c r="I81" s="61"/>
    </row>
    <row r="82" spans="1:9" x14ac:dyDescent="0.25">
      <c r="A82" s="130"/>
      <c r="B82" s="127" t="s">
        <v>16</v>
      </c>
      <c r="C82" s="88" t="s">
        <v>17</v>
      </c>
      <c r="D82" s="85" t="s">
        <v>17</v>
      </c>
      <c r="E82" s="85" t="s">
        <v>17</v>
      </c>
      <c r="F82" s="85" t="s">
        <v>17</v>
      </c>
      <c r="G82" s="85" t="s">
        <v>17</v>
      </c>
      <c r="H82" s="85" t="s">
        <v>17</v>
      </c>
      <c r="I82" s="61"/>
    </row>
    <row r="83" spans="1:9" x14ac:dyDescent="0.25">
      <c r="A83" s="131" t="s">
        <v>99</v>
      </c>
      <c r="B83" s="127" t="s">
        <v>0</v>
      </c>
      <c r="C83" s="83">
        <v>8.3999999999999992E-6</v>
      </c>
      <c r="D83" s="83">
        <v>5.4999999999999999E-6</v>
      </c>
      <c r="E83" s="83">
        <v>4.1999999999999998E-5</v>
      </c>
      <c r="F83" s="83" t="s">
        <v>17</v>
      </c>
      <c r="G83" s="83" t="s">
        <v>17</v>
      </c>
      <c r="H83" s="83" t="s">
        <v>17</v>
      </c>
      <c r="I83" s="61"/>
    </row>
    <row r="84" spans="1:9" x14ac:dyDescent="0.25">
      <c r="A84" s="131"/>
      <c r="B84" s="127" t="s">
        <v>1</v>
      </c>
      <c r="C84" s="83" t="s">
        <v>17</v>
      </c>
      <c r="D84" s="83">
        <v>2.1399999999999998E-5</v>
      </c>
      <c r="E84" s="83">
        <v>1.5800000000000001E-5</v>
      </c>
      <c r="F84" s="83">
        <v>5.1E-5</v>
      </c>
      <c r="G84" s="83">
        <v>5.1E-5</v>
      </c>
      <c r="H84" s="83">
        <v>5.1E-5</v>
      </c>
      <c r="I84" s="6"/>
    </row>
    <row r="85" spans="1:9" x14ac:dyDescent="0.25">
      <c r="A85" s="131"/>
      <c r="B85" s="127" t="s">
        <v>16</v>
      </c>
      <c r="C85" s="83" t="s">
        <v>17</v>
      </c>
      <c r="D85" s="83">
        <v>1.9999999999999999E-7</v>
      </c>
      <c r="E85" s="83" t="s">
        <v>17</v>
      </c>
      <c r="F85" s="83" t="s">
        <v>17</v>
      </c>
      <c r="G85" s="83" t="s">
        <v>17</v>
      </c>
      <c r="H85" s="83" t="s">
        <v>17</v>
      </c>
      <c r="I85" s="6"/>
    </row>
    <row r="87" spans="1:9" ht="30" x14ac:dyDescent="0.25">
      <c r="A87" s="132" t="s">
        <v>105</v>
      </c>
      <c r="B87" s="118"/>
      <c r="C87" s="119" t="s">
        <v>4</v>
      </c>
      <c r="D87" s="119" t="s">
        <v>5</v>
      </c>
      <c r="E87" s="119" t="s">
        <v>6</v>
      </c>
      <c r="F87" s="119" t="s">
        <v>12</v>
      </c>
      <c r="G87" s="119" t="s">
        <v>3</v>
      </c>
      <c r="H87" s="119" t="s">
        <v>9</v>
      </c>
      <c r="I87" s="118" t="s">
        <v>18</v>
      </c>
    </row>
    <row r="88" spans="1:9" x14ac:dyDescent="0.25">
      <c r="A88" s="127" t="s">
        <v>102</v>
      </c>
      <c r="B88" s="118"/>
      <c r="C88" s="86">
        <f>C38*C71</f>
        <v>143.9155872</v>
      </c>
      <c r="D88" s="86">
        <f>D38*D71</f>
        <v>9824.017868460307</v>
      </c>
      <c r="E88" s="86">
        <f>E38*E71</f>
        <v>735.09312447123284</v>
      </c>
      <c r="F88" s="86">
        <f>F38*F71</f>
        <v>3907.2517426849313</v>
      </c>
      <c r="G88" s="86">
        <f>G38*G71</f>
        <v>22.088709209815953</v>
      </c>
      <c r="H88" s="86" t="s">
        <v>17</v>
      </c>
      <c r="I88" s="87">
        <f>SUM(C88:H88)</f>
        <v>14632.367032026288</v>
      </c>
    </row>
    <row r="89" spans="1:9" x14ac:dyDescent="0.25">
      <c r="A89" s="127" t="s">
        <v>103</v>
      </c>
      <c r="B89" s="118"/>
      <c r="C89" s="86" t="s">
        <v>17</v>
      </c>
      <c r="D89" s="86">
        <f>D39*D72</f>
        <v>1076.1036375227484</v>
      </c>
      <c r="E89" s="86">
        <f>E39*E72</f>
        <v>566.79753486009145</v>
      </c>
      <c r="F89" s="86">
        <f>F39*F72</f>
        <v>3012.70761772481</v>
      </c>
      <c r="G89" s="86">
        <f>G39*G72</f>
        <v>168.90465481932515</v>
      </c>
      <c r="H89" s="86">
        <f>H39*H72</f>
        <v>140.48902559999999</v>
      </c>
      <c r="I89" s="87">
        <f t="shared" ref="I89:I90" si="16">SUM(C89:H89)</f>
        <v>4965.0024705269752</v>
      </c>
    </row>
    <row r="90" spans="1:9" x14ac:dyDescent="0.25">
      <c r="A90" s="127" t="s">
        <v>104</v>
      </c>
      <c r="B90" s="118"/>
      <c r="C90" s="86" t="s">
        <v>17</v>
      </c>
      <c r="D90" s="86" t="s">
        <v>17</v>
      </c>
      <c r="E90" s="86" t="s">
        <v>17</v>
      </c>
      <c r="F90" s="86" t="s">
        <v>17</v>
      </c>
      <c r="G90" s="86" t="s">
        <v>17</v>
      </c>
      <c r="H90" s="86" t="s">
        <v>17</v>
      </c>
      <c r="I90" s="87">
        <f t="shared" si="16"/>
        <v>0</v>
      </c>
    </row>
    <row r="91" spans="1:9" x14ac:dyDescent="0.25">
      <c r="A91" s="127" t="s">
        <v>18</v>
      </c>
      <c r="B91" s="118"/>
      <c r="C91" s="87">
        <f>SUM(C88:C90)</f>
        <v>143.9155872</v>
      </c>
      <c r="D91" s="87">
        <f t="shared" ref="D91:H91" si="17">SUM(D88:D90)</f>
        <v>10900.121505983056</v>
      </c>
      <c r="E91" s="87">
        <f t="shared" si="17"/>
        <v>1301.8906593313243</v>
      </c>
      <c r="F91" s="87">
        <f t="shared" si="17"/>
        <v>6919.9593604097408</v>
      </c>
      <c r="G91" s="87">
        <f t="shared" si="17"/>
        <v>190.99336402914111</v>
      </c>
      <c r="H91" s="87">
        <f t="shared" si="17"/>
        <v>140.48902559999999</v>
      </c>
      <c r="I91" s="86"/>
    </row>
    <row r="92" spans="1:9" ht="30" x14ac:dyDescent="0.25">
      <c r="A92" s="132" t="s">
        <v>106</v>
      </c>
      <c r="B92" s="118"/>
      <c r="C92" s="119" t="s">
        <v>4</v>
      </c>
      <c r="D92" s="119" t="s">
        <v>5</v>
      </c>
      <c r="E92" s="119" t="s">
        <v>6</v>
      </c>
      <c r="F92" s="119" t="s">
        <v>12</v>
      </c>
      <c r="G92" s="119" t="s">
        <v>3</v>
      </c>
      <c r="H92" s="119" t="s">
        <v>9</v>
      </c>
      <c r="I92" s="118" t="s">
        <v>18</v>
      </c>
    </row>
    <row r="93" spans="1:9" x14ac:dyDescent="0.25">
      <c r="A93" s="127" t="s">
        <v>90</v>
      </c>
      <c r="B93" s="118"/>
      <c r="C93" s="86">
        <f>C88/1000</f>
        <v>0.1439155872</v>
      </c>
      <c r="D93" s="86">
        <f t="shared" ref="D93:H94" si="18">D88/1000</f>
        <v>9.8240178684603077</v>
      </c>
      <c r="E93" s="86">
        <f t="shared" si="18"/>
        <v>0.73509312447123287</v>
      </c>
      <c r="F93" s="86">
        <f t="shared" si="18"/>
        <v>3.9072517426849314</v>
      </c>
      <c r="G93" s="86">
        <f t="shared" si="18"/>
        <v>2.2088709209815954E-2</v>
      </c>
      <c r="H93" s="86" t="s">
        <v>17</v>
      </c>
      <c r="I93" s="87">
        <f>SUM(C93:H93)</f>
        <v>14.632367032026288</v>
      </c>
    </row>
    <row r="94" spans="1:9" x14ac:dyDescent="0.25">
      <c r="A94" s="127" t="s">
        <v>91</v>
      </c>
      <c r="B94" s="118"/>
      <c r="C94" s="86" t="s">
        <v>17</v>
      </c>
      <c r="D94" s="86">
        <f t="shared" si="18"/>
        <v>1.0761036375227484</v>
      </c>
      <c r="E94" s="86">
        <f t="shared" si="18"/>
        <v>0.56679753486009143</v>
      </c>
      <c r="F94" s="86">
        <f t="shared" si="18"/>
        <v>3.0127076177248102</v>
      </c>
      <c r="G94" s="86">
        <f t="shared" si="18"/>
        <v>0.16890465481932515</v>
      </c>
      <c r="H94" s="86">
        <f t="shared" si="18"/>
        <v>0.14048902559999998</v>
      </c>
      <c r="I94" s="87">
        <f t="shared" ref="I94:I95" si="19">SUM(C94:H94)</f>
        <v>4.9650024705269749</v>
      </c>
    </row>
    <row r="95" spans="1:9" x14ac:dyDescent="0.25">
      <c r="A95" s="127" t="s">
        <v>92</v>
      </c>
      <c r="B95" s="118"/>
      <c r="C95" s="86" t="s">
        <v>17</v>
      </c>
      <c r="D95" s="86" t="s">
        <v>17</v>
      </c>
      <c r="E95" s="86" t="s">
        <v>17</v>
      </c>
      <c r="F95" s="86" t="s">
        <v>17</v>
      </c>
      <c r="G95" s="86" t="s">
        <v>17</v>
      </c>
      <c r="H95" s="86" t="s">
        <v>17</v>
      </c>
      <c r="I95" s="87">
        <f t="shared" si="19"/>
        <v>0</v>
      </c>
    </row>
    <row r="96" spans="1:9" x14ac:dyDescent="0.25">
      <c r="A96" s="127" t="s">
        <v>18</v>
      </c>
      <c r="B96" s="118"/>
      <c r="C96" s="87">
        <f>SUM(C93:C95)</f>
        <v>0.1439155872</v>
      </c>
      <c r="D96" s="87">
        <f t="shared" ref="D96:H96" si="20">SUM(D93:D95)</f>
        <v>10.900121505983057</v>
      </c>
      <c r="E96" s="87">
        <f t="shared" si="20"/>
        <v>1.3018906593313244</v>
      </c>
      <c r="F96" s="87">
        <f t="shared" si="20"/>
        <v>6.9199593604097416</v>
      </c>
      <c r="G96" s="87">
        <f t="shared" si="20"/>
        <v>0.1909933640291411</v>
      </c>
      <c r="H96" s="87">
        <f t="shared" si="20"/>
        <v>0.14048902559999998</v>
      </c>
      <c r="I96" s="86"/>
    </row>
    <row r="98" spans="1:9" ht="30" x14ac:dyDescent="0.25">
      <c r="A98" s="133" t="s">
        <v>107</v>
      </c>
      <c r="B98" s="118"/>
      <c r="C98" s="119" t="s">
        <v>4</v>
      </c>
      <c r="D98" s="119" t="s">
        <v>5</v>
      </c>
      <c r="E98" s="119" t="s">
        <v>6</v>
      </c>
      <c r="F98" s="119" t="s">
        <v>12</v>
      </c>
      <c r="G98" s="119" t="s">
        <v>3</v>
      </c>
      <c r="H98" s="119" t="s">
        <v>9</v>
      </c>
      <c r="I98" s="118" t="s">
        <v>18</v>
      </c>
    </row>
    <row r="99" spans="1:9" x14ac:dyDescent="0.25">
      <c r="A99" s="127" t="s">
        <v>102</v>
      </c>
      <c r="B99" s="118"/>
      <c r="C99" s="86">
        <f>C38*C74</f>
        <v>11944.9937376</v>
      </c>
      <c r="D99" s="86">
        <f>D38*D74</f>
        <v>1072045.9498957312</v>
      </c>
      <c r="E99" s="86">
        <f>E38*E74</f>
        <v>121474.13881887124</v>
      </c>
      <c r="F99" s="86">
        <f>F38*F74</f>
        <v>1629812.3831674519</v>
      </c>
      <c r="G99" s="86">
        <f>G38*G74</f>
        <v>9213.7528291444778</v>
      </c>
      <c r="H99" s="86" t="s">
        <v>17</v>
      </c>
      <c r="I99" s="87">
        <f>SUM(C99:H99)</f>
        <v>2844491.2184487991</v>
      </c>
    </row>
    <row r="100" spans="1:9" x14ac:dyDescent="0.25">
      <c r="A100" s="127" t="s">
        <v>103</v>
      </c>
      <c r="B100" s="118"/>
      <c r="C100" s="86" t="s">
        <v>17</v>
      </c>
      <c r="D100" s="86">
        <f>D39*D75</f>
        <v>871643.94639342627</v>
      </c>
      <c r="E100" s="86">
        <f>E39*E75</f>
        <v>528184.45279774768</v>
      </c>
      <c r="F100" s="86">
        <f>F39*F75</f>
        <v>2447824.9394014077</v>
      </c>
      <c r="G100" s="86">
        <f>G39*G75</f>
        <v>137235.03204070168</v>
      </c>
      <c r="H100" s="86">
        <f>H39*H75</f>
        <v>114147.3333</v>
      </c>
      <c r="I100" s="87">
        <f t="shared" ref="I100:I101" si="21">SUM(C100:H100)</f>
        <v>4099035.7039332832</v>
      </c>
    </row>
    <row r="101" spans="1:9" x14ac:dyDescent="0.25">
      <c r="A101" s="127" t="s">
        <v>104</v>
      </c>
      <c r="B101" s="118"/>
      <c r="C101" s="86" t="s">
        <v>17</v>
      </c>
      <c r="D101" s="86">
        <f>D40*D76</f>
        <v>364375.37931410136</v>
      </c>
      <c r="E101" s="86" t="s">
        <v>17</v>
      </c>
      <c r="F101" s="86" t="s">
        <v>17</v>
      </c>
      <c r="G101" s="86" t="s">
        <v>17</v>
      </c>
      <c r="H101" s="86" t="s">
        <v>17</v>
      </c>
      <c r="I101" s="87">
        <f t="shared" si="21"/>
        <v>364375.37931410136</v>
      </c>
    </row>
    <row r="102" spans="1:9" x14ac:dyDescent="0.25">
      <c r="A102" s="127" t="s">
        <v>18</v>
      </c>
      <c r="B102" s="118"/>
      <c r="C102" s="87">
        <f>SUM(C99:C101)</f>
        <v>11944.9937376</v>
      </c>
      <c r="D102" s="87">
        <f>SUM(D99:D101)</f>
        <v>2308065.275603259</v>
      </c>
      <c r="E102" s="87">
        <f t="shared" ref="E102:H102" si="22">SUM(E99:E101)</f>
        <v>649658.59161661891</v>
      </c>
      <c r="F102" s="87">
        <f t="shared" si="22"/>
        <v>4077637.3225688599</v>
      </c>
      <c r="G102" s="87">
        <f t="shared" si="22"/>
        <v>146448.78486984616</v>
      </c>
      <c r="H102" s="87">
        <f t="shared" si="22"/>
        <v>114147.3333</v>
      </c>
      <c r="I102" s="86"/>
    </row>
    <row r="103" spans="1:9" ht="30" x14ac:dyDescent="0.25">
      <c r="A103" s="133" t="s">
        <v>108</v>
      </c>
      <c r="B103" s="118"/>
      <c r="C103" s="119" t="s">
        <v>4</v>
      </c>
      <c r="D103" s="119" t="s">
        <v>5</v>
      </c>
      <c r="E103" s="119" t="s">
        <v>6</v>
      </c>
      <c r="F103" s="119" t="s">
        <v>12</v>
      </c>
      <c r="G103" s="119" t="s">
        <v>3</v>
      </c>
      <c r="H103" s="119" t="s">
        <v>9</v>
      </c>
      <c r="I103" s="118" t="s">
        <v>18</v>
      </c>
    </row>
    <row r="104" spans="1:9" x14ac:dyDescent="0.25">
      <c r="A104" s="127" t="s">
        <v>90</v>
      </c>
      <c r="B104" s="118"/>
      <c r="C104" s="86">
        <f>C99/1000</f>
        <v>11.944993737599999</v>
      </c>
      <c r="D104" s="86">
        <f t="shared" ref="D104:H106" si="23">D99/1000</f>
        <v>1072.0459498957312</v>
      </c>
      <c r="E104" s="86">
        <f t="shared" si="23"/>
        <v>121.47413881887124</v>
      </c>
      <c r="F104" s="86">
        <f t="shared" si="23"/>
        <v>1629.812383167452</v>
      </c>
      <c r="G104" s="86">
        <f t="shared" si="23"/>
        <v>9.213752829144477</v>
      </c>
      <c r="H104" s="86" t="s">
        <v>17</v>
      </c>
      <c r="I104" s="87">
        <f>SUM(C104:H104)</f>
        <v>2844.4912184487989</v>
      </c>
    </row>
    <row r="105" spans="1:9" x14ac:dyDescent="0.25">
      <c r="A105" s="127" t="s">
        <v>91</v>
      </c>
      <c r="B105" s="118"/>
      <c r="C105" s="86" t="s">
        <v>17</v>
      </c>
      <c r="D105" s="86">
        <f t="shared" si="23"/>
        <v>871.64394639342629</v>
      </c>
      <c r="E105" s="86">
        <f t="shared" si="23"/>
        <v>528.18445279774767</v>
      </c>
      <c r="F105" s="86">
        <f t="shared" si="23"/>
        <v>2447.8249394014078</v>
      </c>
      <c r="G105" s="86">
        <f t="shared" si="23"/>
        <v>137.2350320407017</v>
      </c>
      <c r="H105" s="86">
        <f t="shared" si="23"/>
        <v>114.1473333</v>
      </c>
      <c r="I105" s="87">
        <f t="shared" ref="I105:I106" si="24">SUM(C105:H105)</f>
        <v>4099.0357039332839</v>
      </c>
    </row>
    <row r="106" spans="1:9" x14ac:dyDescent="0.25">
      <c r="A106" s="127" t="s">
        <v>92</v>
      </c>
      <c r="B106" s="118"/>
      <c r="C106" s="86" t="s">
        <v>17</v>
      </c>
      <c r="D106" s="86">
        <f t="shared" si="23"/>
        <v>364.37537931410134</v>
      </c>
      <c r="E106" s="86" t="s">
        <v>17</v>
      </c>
      <c r="F106" s="86" t="s">
        <v>17</v>
      </c>
      <c r="G106" s="86" t="s">
        <v>17</v>
      </c>
      <c r="H106" s="86" t="s">
        <v>17</v>
      </c>
      <c r="I106" s="87">
        <f t="shared" si="24"/>
        <v>364.37537931410134</v>
      </c>
    </row>
    <row r="107" spans="1:9" x14ac:dyDescent="0.25">
      <c r="A107" s="127" t="s">
        <v>18</v>
      </c>
      <c r="B107" s="118"/>
      <c r="C107" s="87">
        <f>SUM(C104:C106)</f>
        <v>11.944993737599999</v>
      </c>
      <c r="D107" s="87">
        <f t="shared" ref="D107:H107" si="25">SUM(D104:D106)</f>
        <v>2308.0652756032587</v>
      </c>
      <c r="E107" s="87">
        <f t="shared" si="25"/>
        <v>649.65859161661888</v>
      </c>
      <c r="F107" s="87">
        <f t="shared" si="25"/>
        <v>4077.6373225688599</v>
      </c>
      <c r="G107" s="87">
        <f t="shared" si="25"/>
        <v>146.44878486984618</v>
      </c>
      <c r="H107" s="87">
        <f t="shared" si="25"/>
        <v>114.1473333</v>
      </c>
      <c r="I107" s="86"/>
    </row>
    <row r="109" spans="1:9" ht="30" x14ac:dyDescent="0.25">
      <c r="A109" s="134" t="s">
        <v>109</v>
      </c>
      <c r="B109" s="118"/>
      <c r="C109" s="119" t="s">
        <v>4</v>
      </c>
      <c r="D109" s="119" t="s">
        <v>5</v>
      </c>
      <c r="E109" s="119" t="s">
        <v>6</v>
      </c>
      <c r="F109" s="119" t="s">
        <v>12</v>
      </c>
      <c r="G109" s="119" t="s">
        <v>3</v>
      </c>
      <c r="H109" s="119" t="s">
        <v>9</v>
      </c>
      <c r="I109" s="118" t="s">
        <v>18</v>
      </c>
    </row>
    <row r="110" spans="1:9" x14ac:dyDescent="0.25">
      <c r="A110" s="127" t="s">
        <v>102</v>
      </c>
      <c r="B110" s="118"/>
      <c r="C110" s="86">
        <f>C38*C77</f>
        <v>3957.6786480000005</v>
      </c>
      <c r="D110" s="86">
        <f t="shared" ref="D110:H111" si="26">D38*D77</f>
        <v>3684.0067006726154</v>
      </c>
      <c r="E110" s="86">
        <f t="shared" si="26"/>
        <v>183.77328111780821</v>
      </c>
      <c r="F110" s="86">
        <f t="shared" si="26"/>
        <v>45910.207976547943</v>
      </c>
      <c r="G110" s="86">
        <f t="shared" si="26"/>
        <v>259.54233321533741</v>
      </c>
      <c r="H110" s="86" t="s">
        <v>17</v>
      </c>
      <c r="I110" s="87">
        <f>SUM(C110:H110)</f>
        <v>53995.208939553704</v>
      </c>
    </row>
    <row r="111" spans="1:9" x14ac:dyDescent="0.25">
      <c r="A111" s="127" t="s">
        <v>103</v>
      </c>
      <c r="B111" s="118"/>
      <c r="C111" s="86" t="s">
        <v>17</v>
      </c>
      <c r="D111" s="86">
        <f t="shared" si="26"/>
        <v>73982.125079688965</v>
      </c>
      <c r="E111" s="86">
        <f t="shared" si="26"/>
        <v>53845.765811708683</v>
      </c>
      <c r="F111" s="86">
        <f t="shared" si="26"/>
        <v>3765.8845221560123</v>
      </c>
      <c r="G111" s="86">
        <f t="shared" si="26"/>
        <v>211.13081852415644</v>
      </c>
      <c r="H111" s="86">
        <f t="shared" si="26"/>
        <v>175.61128199999999</v>
      </c>
      <c r="I111" s="87">
        <f t="shared" ref="I111:I112" si="27">SUM(C111:H111)</f>
        <v>131980.51751407783</v>
      </c>
    </row>
    <row r="112" spans="1:9" x14ac:dyDescent="0.25">
      <c r="A112" s="127" t="s">
        <v>104</v>
      </c>
      <c r="B112" s="118"/>
      <c r="C112" s="86" t="s">
        <v>17</v>
      </c>
      <c r="D112" s="86" t="s">
        <v>17</v>
      </c>
      <c r="E112" s="86" t="s">
        <v>17</v>
      </c>
      <c r="F112" s="86" t="s">
        <v>17</v>
      </c>
      <c r="G112" s="86" t="s">
        <v>17</v>
      </c>
      <c r="H112" s="86" t="s">
        <v>17</v>
      </c>
      <c r="I112" s="87">
        <f t="shared" si="27"/>
        <v>0</v>
      </c>
    </row>
    <row r="113" spans="1:9" x14ac:dyDescent="0.25">
      <c r="A113" s="127" t="s">
        <v>18</v>
      </c>
      <c r="B113" s="118"/>
      <c r="C113" s="87">
        <f>SUM(C110:C112)</f>
        <v>3957.6786480000005</v>
      </c>
      <c r="D113" s="87">
        <f>SUM(D110:D112)</f>
        <v>77666.131780361582</v>
      </c>
      <c r="E113" s="87">
        <f t="shared" ref="E113:H113" si="28">SUM(E110:E112)</f>
        <v>54029.53909282649</v>
      </c>
      <c r="F113" s="87">
        <f t="shared" si="28"/>
        <v>49676.092498703954</v>
      </c>
      <c r="G113" s="87">
        <f t="shared" si="28"/>
        <v>470.67315173949385</v>
      </c>
      <c r="H113" s="87">
        <f t="shared" si="28"/>
        <v>175.61128199999999</v>
      </c>
      <c r="I113" s="86"/>
    </row>
    <row r="114" spans="1:9" ht="30" x14ac:dyDescent="0.25">
      <c r="A114" s="134" t="s">
        <v>110</v>
      </c>
      <c r="B114" s="118"/>
      <c r="C114" s="119" t="s">
        <v>4</v>
      </c>
      <c r="D114" s="119" t="s">
        <v>5</v>
      </c>
      <c r="E114" s="119" t="s">
        <v>6</v>
      </c>
      <c r="F114" s="119" t="s">
        <v>12</v>
      </c>
      <c r="G114" s="119" t="s">
        <v>3</v>
      </c>
      <c r="H114" s="119" t="s">
        <v>9</v>
      </c>
      <c r="I114" s="118" t="s">
        <v>18</v>
      </c>
    </row>
    <row r="115" spans="1:9" x14ac:dyDescent="0.25">
      <c r="A115" s="127" t="s">
        <v>90</v>
      </c>
      <c r="B115" s="118"/>
      <c r="C115" s="86">
        <f>C110/1000</f>
        <v>3.9576786480000004</v>
      </c>
      <c r="D115" s="86">
        <f t="shared" ref="D115:H116" si="29">D110/1000</f>
        <v>3.6840067006726152</v>
      </c>
      <c r="E115" s="86">
        <f t="shared" si="29"/>
        <v>0.18377328111780822</v>
      </c>
      <c r="F115" s="86">
        <f t="shared" si="29"/>
        <v>45.910207976547944</v>
      </c>
      <c r="G115" s="86">
        <f t="shared" si="29"/>
        <v>0.25954233321533743</v>
      </c>
      <c r="H115" s="86" t="s">
        <v>17</v>
      </c>
      <c r="I115" s="87">
        <f>SUM(C115:H115)</f>
        <v>53.995208939553706</v>
      </c>
    </row>
    <row r="116" spans="1:9" x14ac:dyDescent="0.25">
      <c r="A116" s="127" t="s">
        <v>91</v>
      </c>
      <c r="B116" s="118"/>
      <c r="C116" s="86" t="s">
        <v>17</v>
      </c>
      <c r="D116" s="86">
        <f t="shared" si="29"/>
        <v>73.98212507968897</v>
      </c>
      <c r="E116" s="86">
        <f t="shared" si="29"/>
        <v>53.845765811708681</v>
      </c>
      <c r="F116" s="86">
        <f t="shared" si="29"/>
        <v>3.7658845221560124</v>
      </c>
      <c r="G116" s="86">
        <f t="shared" si="29"/>
        <v>0.21113081852415644</v>
      </c>
      <c r="H116" s="86">
        <f t="shared" si="29"/>
        <v>0.17561128199999998</v>
      </c>
      <c r="I116" s="87">
        <f t="shared" ref="I116:I117" si="30">SUM(C116:H116)</f>
        <v>131.98051751407783</v>
      </c>
    </row>
    <row r="117" spans="1:9" x14ac:dyDescent="0.25">
      <c r="A117" s="127" t="s">
        <v>92</v>
      </c>
      <c r="B117" s="118"/>
      <c r="C117" s="86" t="s">
        <v>17</v>
      </c>
      <c r="D117" s="86" t="s">
        <v>17</v>
      </c>
      <c r="E117" s="86" t="s">
        <v>17</v>
      </c>
      <c r="F117" s="86" t="s">
        <v>17</v>
      </c>
      <c r="G117" s="86" t="s">
        <v>17</v>
      </c>
      <c r="H117" s="86" t="s">
        <v>17</v>
      </c>
      <c r="I117" s="87">
        <f t="shared" si="30"/>
        <v>0</v>
      </c>
    </row>
    <row r="118" spans="1:9" x14ac:dyDescent="0.25">
      <c r="A118" s="127" t="s">
        <v>18</v>
      </c>
      <c r="B118" s="118"/>
      <c r="C118" s="87">
        <f>SUM(C115:C117)</f>
        <v>3.9576786480000004</v>
      </c>
      <c r="D118" s="87">
        <f t="shared" ref="D118:H118" si="31">SUM(D115:D117)</f>
        <v>77.666131780361582</v>
      </c>
      <c r="E118" s="87">
        <f t="shared" si="31"/>
        <v>54.029539092826489</v>
      </c>
      <c r="F118" s="87">
        <f t="shared" si="31"/>
        <v>49.676092498703959</v>
      </c>
      <c r="G118" s="87">
        <f t="shared" si="31"/>
        <v>0.47067315173949387</v>
      </c>
      <c r="H118" s="87">
        <f t="shared" si="31"/>
        <v>0.17561128199999998</v>
      </c>
      <c r="I118" s="86"/>
    </row>
    <row r="120" spans="1:9" ht="30" x14ac:dyDescent="0.25">
      <c r="A120" s="134" t="s">
        <v>111</v>
      </c>
      <c r="B120" s="118"/>
      <c r="C120" s="119" t="s">
        <v>4</v>
      </c>
      <c r="D120" s="119" t="s">
        <v>5</v>
      </c>
      <c r="E120" s="119" t="s">
        <v>6</v>
      </c>
      <c r="F120" s="119" t="s">
        <v>12</v>
      </c>
      <c r="G120" s="119" t="s">
        <v>3</v>
      </c>
      <c r="H120" s="119" t="s">
        <v>9</v>
      </c>
      <c r="I120" s="118" t="s">
        <v>18</v>
      </c>
    </row>
    <row r="121" spans="1:9" x14ac:dyDescent="0.25">
      <c r="A121" s="127" t="s">
        <v>102</v>
      </c>
      <c r="B121" s="118"/>
      <c r="C121" s="86">
        <f>C38*C80</f>
        <v>3957.6786480000005</v>
      </c>
      <c r="D121" s="86">
        <f t="shared" ref="D121:G122" si="32">D38*D80</f>
        <v>3684.0067006726154</v>
      </c>
      <c r="E121" s="86">
        <f t="shared" si="32"/>
        <v>183.77328111780821</v>
      </c>
      <c r="F121" s="86">
        <f t="shared" si="32"/>
        <v>45910.207976547943</v>
      </c>
      <c r="G121" s="86">
        <f t="shared" si="32"/>
        <v>259.54233321533741</v>
      </c>
      <c r="H121" s="86" t="s">
        <v>17</v>
      </c>
      <c r="I121" s="87">
        <f>SUM(C121:H121)</f>
        <v>53995.208939553704</v>
      </c>
    </row>
    <row r="122" spans="1:9" x14ac:dyDescent="0.25">
      <c r="A122" s="127" t="s">
        <v>103</v>
      </c>
      <c r="B122" s="118"/>
      <c r="C122" s="86" t="s">
        <v>17</v>
      </c>
      <c r="D122" s="86">
        <f t="shared" si="32"/>
        <v>73982.125079688965</v>
      </c>
      <c r="E122" s="86">
        <f t="shared" si="32"/>
        <v>53845.765811708683</v>
      </c>
      <c r="F122" s="86">
        <f t="shared" si="32"/>
        <v>3765.8845221560123</v>
      </c>
      <c r="G122" s="86">
        <f t="shared" si="32"/>
        <v>211.13081852415644</v>
      </c>
      <c r="H122" s="86">
        <f>H39*H81</f>
        <v>175.61128199999999</v>
      </c>
      <c r="I122" s="87">
        <f t="shared" ref="I122:I123" si="33">SUM(C122:H122)</f>
        <v>131980.51751407783</v>
      </c>
    </row>
    <row r="123" spans="1:9" x14ac:dyDescent="0.25">
      <c r="A123" s="127" t="s">
        <v>104</v>
      </c>
      <c r="B123" s="118"/>
      <c r="C123" s="86" t="s">
        <v>17</v>
      </c>
      <c r="D123" s="86" t="s">
        <v>17</v>
      </c>
      <c r="E123" s="86" t="s">
        <v>17</v>
      </c>
      <c r="F123" s="86" t="s">
        <v>17</v>
      </c>
      <c r="G123" s="86" t="s">
        <v>17</v>
      </c>
      <c r="H123" s="86" t="s">
        <v>17</v>
      </c>
      <c r="I123" s="87">
        <f t="shared" si="33"/>
        <v>0</v>
      </c>
    </row>
    <row r="124" spans="1:9" x14ac:dyDescent="0.25">
      <c r="A124" s="127" t="s">
        <v>18</v>
      </c>
      <c r="B124" s="118"/>
      <c r="C124" s="87">
        <f>SUM(C121:C123)</f>
        <v>3957.6786480000005</v>
      </c>
      <c r="D124" s="87">
        <f>SUM(D121:D123)</f>
        <v>77666.131780361582</v>
      </c>
      <c r="E124" s="87">
        <f t="shared" ref="E124:H124" si="34">SUM(E121:E123)</f>
        <v>54029.53909282649</v>
      </c>
      <c r="F124" s="87">
        <f t="shared" si="34"/>
        <v>49676.092498703954</v>
      </c>
      <c r="G124" s="87">
        <f t="shared" si="34"/>
        <v>470.67315173949385</v>
      </c>
      <c r="H124" s="87">
        <f t="shared" si="34"/>
        <v>175.61128199999999</v>
      </c>
      <c r="I124" s="86"/>
    </row>
    <row r="125" spans="1:9" ht="30" x14ac:dyDescent="0.25">
      <c r="A125" s="134" t="s">
        <v>112</v>
      </c>
      <c r="B125" s="118"/>
      <c r="C125" s="119" t="s">
        <v>4</v>
      </c>
      <c r="D125" s="119" t="s">
        <v>5</v>
      </c>
      <c r="E125" s="119" t="s">
        <v>6</v>
      </c>
      <c r="F125" s="119" t="s">
        <v>12</v>
      </c>
      <c r="G125" s="119" t="s">
        <v>3</v>
      </c>
      <c r="H125" s="119" t="s">
        <v>9</v>
      </c>
      <c r="I125" s="118" t="s">
        <v>18</v>
      </c>
    </row>
    <row r="126" spans="1:9" x14ac:dyDescent="0.25">
      <c r="A126" s="127" t="s">
        <v>90</v>
      </c>
      <c r="B126" s="118"/>
      <c r="C126" s="86">
        <f>C121/1000</f>
        <v>3.9576786480000004</v>
      </c>
      <c r="D126" s="86">
        <f t="shared" ref="D126:H127" si="35">D121/1000</f>
        <v>3.6840067006726152</v>
      </c>
      <c r="E126" s="86">
        <f t="shared" si="35"/>
        <v>0.18377328111780822</v>
      </c>
      <c r="F126" s="86">
        <f t="shared" si="35"/>
        <v>45.910207976547944</v>
      </c>
      <c r="G126" s="86">
        <f t="shared" si="35"/>
        <v>0.25954233321533743</v>
      </c>
      <c r="H126" s="86" t="s">
        <v>17</v>
      </c>
      <c r="I126" s="87">
        <f>SUM(C126:H126)</f>
        <v>53.995208939553706</v>
      </c>
    </row>
    <row r="127" spans="1:9" x14ac:dyDescent="0.25">
      <c r="A127" s="127" t="s">
        <v>91</v>
      </c>
      <c r="B127" s="118"/>
      <c r="C127" s="86" t="s">
        <v>17</v>
      </c>
      <c r="D127" s="86">
        <f t="shared" si="35"/>
        <v>73.98212507968897</v>
      </c>
      <c r="E127" s="86">
        <f t="shared" si="35"/>
        <v>53.845765811708681</v>
      </c>
      <c r="F127" s="86">
        <f t="shared" si="35"/>
        <v>3.7658845221560124</v>
      </c>
      <c r="G127" s="86">
        <f t="shared" si="35"/>
        <v>0.21113081852415644</v>
      </c>
      <c r="H127" s="86">
        <f t="shared" si="35"/>
        <v>0.17561128199999998</v>
      </c>
      <c r="I127" s="87">
        <f t="shared" ref="I127:I128" si="36">SUM(C127:H127)</f>
        <v>131.98051751407783</v>
      </c>
    </row>
    <row r="128" spans="1:9" x14ac:dyDescent="0.25">
      <c r="A128" s="127" t="s">
        <v>92</v>
      </c>
      <c r="B128" s="118"/>
      <c r="C128" s="86" t="s">
        <v>17</v>
      </c>
      <c r="D128" s="86" t="s">
        <v>17</v>
      </c>
      <c r="E128" s="86" t="s">
        <v>17</v>
      </c>
      <c r="F128" s="86" t="s">
        <v>17</v>
      </c>
      <c r="G128" s="86" t="s">
        <v>17</v>
      </c>
      <c r="H128" s="86" t="s">
        <v>17</v>
      </c>
      <c r="I128" s="87">
        <f t="shared" si="36"/>
        <v>0</v>
      </c>
    </row>
    <row r="129" spans="1:9" x14ac:dyDescent="0.25">
      <c r="A129" s="127" t="s">
        <v>18</v>
      </c>
      <c r="B129" s="118"/>
      <c r="C129" s="87">
        <f>SUM(C126:C128)</f>
        <v>3.9576786480000004</v>
      </c>
      <c r="D129" s="87">
        <f t="shared" ref="D129:H129" si="37">SUM(D126:D128)</f>
        <v>77.666131780361582</v>
      </c>
      <c r="E129" s="87">
        <f t="shared" si="37"/>
        <v>54.029539092826489</v>
      </c>
      <c r="F129" s="87">
        <f t="shared" si="37"/>
        <v>49.676092498703959</v>
      </c>
      <c r="G129" s="87">
        <f t="shared" si="37"/>
        <v>0.47067315173949387</v>
      </c>
      <c r="H129" s="87">
        <f t="shared" si="37"/>
        <v>0.17561128199999998</v>
      </c>
      <c r="I129" s="86"/>
    </row>
    <row r="131" spans="1:9" ht="30" x14ac:dyDescent="0.25">
      <c r="A131" s="135" t="s">
        <v>113</v>
      </c>
      <c r="B131" s="118"/>
      <c r="C131" s="119" t="s">
        <v>4</v>
      </c>
      <c r="D131" s="119" t="s">
        <v>5</v>
      </c>
      <c r="E131" s="119" t="s">
        <v>6</v>
      </c>
      <c r="F131" s="119" t="s">
        <v>12</v>
      </c>
      <c r="G131" s="119" t="s">
        <v>3</v>
      </c>
      <c r="H131" s="119" t="s">
        <v>9</v>
      </c>
      <c r="I131" s="118" t="s">
        <v>18</v>
      </c>
    </row>
    <row r="132" spans="1:9" x14ac:dyDescent="0.25">
      <c r="A132" s="127" t="s">
        <v>102</v>
      </c>
      <c r="B132" s="118"/>
      <c r="C132" s="86">
        <f>C38*C83</f>
        <v>1.5111136656E-2</v>
      </c>
      <c r="D132" s="86">
        <f t="shared" ref="D132:H134" si="38">D38*D83</f>
        <v>0.67540122845664607</v>
      </c>
      <c r="E132" s="86">
        <f t="shared" si="38"/>
        <v>0.38592389034739721</v>
      </c>
      <c r="F132" s="86" t="s">
        <v>17</v>
      </c>
      <c r="G132" s="86" t="s">
        <v>17</v>
      </c>
      <c r="H132" s="86" t="s">
        <v>17</v>
      </c>
      <c r="I132" s="87">
        <f>SUM(C132:H132)</f>
        <v>1.0764362554600433</v>
      </c>
    </row>
    <row r="133" spans="1:9" x14ac:dyDescent="0.25">
      <c r="A133" s="127" t="s">
        <v>103</v>
      </c>
      <c r="B133" s="118"/>
      <c r="C133" s="86" t="s">
        <v>17</v>
      </c>
      <c r="D133" s="86">
        <f t="shared" si="38"/>
        <v>1.4392886151866759</v>
      </c>
      <c r="E133" s="86">
        <f t="shared" si="38"/>
        <v>0.55971256567434025</v>
      </c>
      <c r="F133" s="86">
        <f t="shared" si="38"/>
        <v>9.603005531497832</v>
      </c>
      <c r="G133" s="86">
        <f t="shared" si="38"/>
        <v>0.53838358723659885</v>
      </c>
      <c r="H133" s="86">
        <f t="shared" si="38"/>
        <v>0.4478087691</v>
      </c>
      <c r="I133" s="87">
        <f t="shared" ref="I133:I134" si="39">SUM(C133:H133)</f>
        <v>12.588199068695447</v>
      </c>
    </row>
    <row r="134" spans="1:9" x14ac:dyDescent="0.25">
      <c r="A134" s="127" t="s">
        <v>104</v>
      </c>
      <c r="B134" s="118"/>
      <c r="C134" s="86" t="s">
        <v>17</v>
      </c>
      <c r="D134" s="86">
        <f t="shared" si="38"/>
        <v>4.7944128857118603E-3</v>
      </c>
      <c r="E134" s="86" t="s">
        <v>17</v>
      </c>
      <c r="F134" s="86" t="s">
        <v>17</v>
      </c>
      <c r="G134" s="86" t="s">
        <v>17</v>
      </c>
      <c r="H134" s="86" t="s">
        <v>17</v>
      </c>
      <c r="I134" s="87">
        <f t="shared" si="39"/>
        <v>4.7944128857118603E-3</v>
      </c>
    </row>
    <row r="135" spans="1:9" x14ac:dyDescent="0.25">
      <c r="A135" s="127" t="s">
        <v>18</v>
      </c>
      <c r="B135" s="118"/>
      <c r="C135" s="87">
        <f>SUM(C132:C134)</f>
        <v>1.5111136656E-2</v>
      </c>
      <c r="D135" s="87">
        <f>SUM(D132:D134)</f>
        <v>2.1194842565290339</v>
      </c>
      <c r="E135" s="87">
        <f t="shared" ref="E135:H135" si="40">SUM(E132:E134)</f>
        <v>0.9456364560217374</v>
      </c>
      <c r="F135" s="87">
        <f t="shared" si="40"/>
        <v>9.603005531497832</v>
      </c>
      <c r="G135" s="87">
        <f t="shared" si="40"/>
        <v>0.53838358723659885</v>
      </c>
      <c r="H135" s="87">
        <f t="shared" si="40"/>
        <v>0.4478087691</v>
      </c>
      <c r="I135" s="86"/>
    </row>
    <row r="136" spans="1:9" ht="30" x14ac:dyDescent="0.25">
      <c r="A136" s="135" t="s">
        <v>114</v>
      </c>
      <c r="B136" s="118"/>
      <c r="C136" s="119" t="s">
        <v>4</v>
      </c>
      <c r="D136" s="119" t="s">
        <v>5</v>
      </c>
      <c r="E136" s="119" t="s">
        <v>6</v>
      </c>
      <c r="F136" s="119" t="s">
        <v>12</v>
      </c>
      <c r="G136" s="119" t="s">
        <v>3</v>
      </c>
      <c r="H136" s="119" t="s">
        <v>9</v>
      </c>
      <c r="I136" s="118" t="s">
        <v>18</v>
      </c>
    </row>
    <row r="137" spans="1:9" x14ac:dyDescent="0.25">
      <c r="A137" s="127" t="s">
        <v>90</v>
      </c>
      <c r="B137" s="118"/>
      <c r="C137" s="89">
        <f>C132/1000</f>
        <v>1.5111136655999999E-5</v>
      </c>
      <c r="D137" s="89">
        <f t="shared" ref="D137:H138" si="41">D132/1000</f>
        <v>6.7540122845664602E-4</v>
      </c>
      <c r="E137" s="89">
        <f t="shared" si="41"/>
        <v>3.8592389034739719E-4</v>
      </c>
      <c r="F137" s="89" t="s">
        <v>17</v>
      </c>
      <c r="G137" s="89" t="s">
        <v>17</v>
      </c>
      <c r="H137" s="89" t="s">
        <v>17</v>
      </c>
      <c r="I137" s="90">
        <f>SUM(C137:H137)</f>
        <v>1.0764362554600434E-3</v>
      </c>
    </row>
    <row r="138" spans="1:9" x14ac:dyDescent="0.25">
      <c r="A138" s="127" t="s">
        <v>91</v>
      </c>
      <c r="B138" s="118"/>
      <c r="C138" s="89" t="s">
        <v>17</v>
      </c>
      <c r="D138" s="89">
        <f t="shared" si="41"/>
        <v>1.4392886151866758E-3</v>
      </c>
      <c r="E138" s="89">
        <f t="shared" si="41"/>
        <v>5.5971256567434024E-4</v>
      </c>
      <c r="F138" s="89">
        <f t="shared" si="41"/>
        <v>9.6030055314978314E-3</v>
      </c>
      <c r="G138" s="89">
        <f t="shared" si="41"/>
        <v>5.3838358723659889E-4</v>
      </c>
      <c r="H138" s="89">
        <f t="shared" si="41"/>
        <v>4.478087691E-4</v>
      </c>
      <c r="I138" s="90">
        <f t="shared" ref="I138:I139" si="42">SUM(C138:H138)</f>
        <v>1.2588199068695446E-2</v>
      </c>
    </row>
    <row r="139" spans="1:9" x14ac:dyDescent="0.25">
      <c r="A139" s="127" t="s">
        <v>92</v>
      </c>
      <c r="B139" s="118"/>
      <c r="C139" s="89" t="s">
        <v>17</v>
      </c>
      <c r="D139" s="89" t="s">
        <v>17</v>
      </c>
      <c r="E139" s="89" t="s">
        <v>17</v>
      </c>
      <c r="F139" s="89" t="s">
        <v>17</v>
      </c>
      <c r="G139" s="89" t="s">
        <v>17</v>
      </c>
      <c r="H139" s="89" t="s">
        <v>17</v>
      </c>
      <c r="I139" s="90">
        <f t="shared" si="42"/>
        <v>0</v>
      </c>
    </row>
    <row r="140" spans="1:9" x14ac:dyDescent="0.25">
      <c r="A140" s="127" t="s">
        <v>18</v>
      </c>
      <c r="B140" s="118"/>
      <c r="C140" s="90">
        <f>SUM(C137:C139)</f>
        <v>1.5111136655999999E-5</v>
      </c>
      <c r="D140" s="90">
        <f t="shared" ref="D140:H140" si="43">SUM(D137:D139)</f>
        <v>2.1146898436433218E-3</v>
      </c>
      <c r="E140" s="90">
        <f t="shared" si="43"/>
        <v>9.4563645602173743E-4</v>
      </c>
      <c r="F140" s="90">
        <f t="shared" si="43"/>
        <v>9.6030055314978314E-3</v>
      </c>
      <c r="G140" s="90">
        <f t="shared" si="43"/>
        <v>5.3838358723659889E-4</v>
      </c>
      <c r="H140" s="90">
        <f t="shared" si="43"/>
        <v>4.478087691E-4</v>
      </c>
      <c r="I140" s="89"/>
    </row>
    <row r="143" spans="1:9" ht="30" x14ac:dyDescent="0.25">
      <c r="A143" s="119" t="s">
        <v>120</v>
      </c>
      <c r="B143" s="118"/>
      <c r="C143" s="119" t="s">
        <v>4</v>
      </c>
      <c r="D143" s="119" t="s">
        <v>5</v>
      </c>
      <c r="E143" s="119" t="s">
        <v>6</v>
      </c>
      <c r="F143" s="119" t="s">
        <v>12</v>
      </c>
      <c r="G143" s="119" t="s">
        <v>3</v>
      </c>
      <c r="H143" s="119" t="s">
        <v>9</v>
      </c>
      <c r="I143" s="118" t="s">
        <v>18</v>
      </c>
    </row>
    <row r="144" spans="1:9" x14ac:dyDescent="0.25">
      <c r="A144" s="132" t="s">
        <v>115</v>
      </c>
      <c r="B144" s="118"/>
      <c r="C144" s="86">
        <f>C91</f>
        <v>143.9155872</v>
      </c>
      <c r="D144" s="86">
        <f t="shared" ref="D144:H144" si="44">D91</f>
        <v>10900.121505983056</v>
      </c>
      <c r="E144" s="86">
        <f t="shared" si="44"/>
        <v>1301.8906593313243</v>
      </c>
      <c r="F144" s="86">
        <f t="shared" si="44"/>
        <v>6919.9593604097408</v>
      </c>
      <c r="G144" s="86">
        <f t="shared" si="44"/>
        <v>190.99336402914111</v>
      </c>
      <c r="H144" s="86">
        <f t="shared" si="44"/>
        <v>140.48902559999999</v>
      </c>
      <c r="I144" s="87">
        <f>SUM(C144:H144)</f>
        <v>19597.369502553262</v>
      </c>
    </row>
    <row r="145" spans="1:9" x14ac:dyDescent="0.25">
      <c r="A145" s="133" t="s">
        <v>116</v>
      </c>
      <c r="B145" s="118"/>
      <c r="C145" s="86">
        <f>C102</f>
        <v>11944.9937376</v>
      </c>
      <c r="D145" s="86">
        <f t="shared" ref="D145:H145" si="45">D102</f>
        <v>2308065.275603259</v>
      </c>
      <c r="E145" s="86">
        <f t="shared" si="45"/>
        <v>649658.59161661891</v>
      </c>
      <c r="F145" s="86">
        <f t="shared" si="45"/>
        <v>4077637.3225688599</v>
      </c>
      <c r="G145" s="86">
        <f t="shared" si="45"/>
        <v>146448.78486984616</v>
      </c>
      <c r="H145" s="86">
        <f t="shared" si="45"/>
        <v>114147.3333</v>
      </c>
      <c r="I145" s="87">
        <f t="shared" ref="I145:I148" si="46">SUM(C145:H145)</f>
        <v>7307902.3016961832</v>
      </c>
    </row>
    <row r="146" spans="1:9" x14ac:dyDescent="0.25">
      <c r="A146" s="134" t="s">
        <v>117</v>
      </c>
      <c r="B146" s="118"/>
      <c r="C146" s="86">
        <f>C113</f>
        <v>3957.6786480000005</v>
      </c>
      <c r="D146" s="86">
        <f t="shared" ref="D146:H146" si="47">D113</f>
        <v>77666.131780361582</v>
      </c>
      <c r="E146" s="86">
        <f t="shared" si="47"/>
        <v>54029.53909282649</v>
      </c>
      <c r="F146" s="86">
        <f t="shared" si="47"/>
        <v>49676.092498703954</v>
      </c>
      <c r="G146" s="86">
        <f t="shared" si="47"/>
        <v>470.67315173949385</v>
      </c>
      <c r="H146" s="86">
        <f t="shared" si="47"/>
        <v>175.61128199999999</v>
      </c>
      <c r="I146" s="87">
        <f t="shared" si="46"/>
        <v>185975.72645363151</v>
      </c>
    </row>
    <row r="147" spans="1:9" x14ac:dyDescent="0.25">
      <c r="A147" s="134" t="s">
        <v>118</v>
      </c>
      <c r="B147" s="118"/>
      <c r="C147" s="86">
        <f>C124</f>
        <v>3957.6786480000005</v>
      </c>
      <c r="D147" s="86">
        <f t="shared" ref="D147:H147" si="48">D124</f>
        <v>77666.131780361582</v>
      </c>
      <c r="E147" s="86">
        <f t="shared" si="48"/>
        <v>54029.53909282649</v>
      </c>
      <c r="F147" s="86">
        <f t="shared" si="48"/>
        <v>49676.092498703954</v>
      </c>
      <c r="G147" s="86">
        <f t="shared" si="48"/>
        <v>470.67315173949385</v>
      </c>
      <c r="H147" s="86">
        <f t="shared" si="48"/>
        <v>175.61128199999999</v>
      </c>
      <c r="I147" s="87">
        <f t="shared" si="46"/>
        <v>185975.72645363151</v>
      </c>
    </row>
    <row r="148" spans="1:9" x14ac:dyDescent="0.25">
      <c r="A148" s="135" t="s">
        <v>119</v>
      </c>
      <c r="B148" s="118"/>
      <c r="C148" s="86">
        <f>C135</f>
        <v>1.5111136656E-2</v>
      </c>
      <c r="D148" s="86">
        <f t="shared" ref="D148:H148" si="49">D135</f>
        <v>2.1194842565290339</v>
      </c>
      <c r="E148" s="86">
        <f t="shared" si="49"/>
        <v>0.9456364560217374</v>
      </c>
      <c r="F148" s="86">
        <f t="shared" si="49"/>
        <v>9.603005531497832</v>
      </c>
      <c r="G148" s="86">
        <f t="shared" si="49"/>
        <v>0.53838358723659885</v>
      </c>
      <c r="H148" s="86">
        <f t="shared" si="49"/>
        <v>0.4478087691</v>
      </c>
      <c r="I148" s="87">
        <f t="shared" si="46"/>
        <v>13.669429737041202</v>
      </c>
    </row>
    <row r="150" spans="1:9" ht="30" x14ac:dyDescent="0.25">
      <c r="A150" s="119" t="s">
        <v>121</v>
      </c>
      <c r="B150" s="118"/>
      <c r="C150" s="119" t="s">
        <v>4</v>
      </c>
      <c r="D150" s="119" t="s">
        <v>5</v>
      </c>
      <c r="E150" s="119" t="s">
        <v>6</v>
      </c>
      <c r="F150" s="119" t="s">
        <v>12</v>
      </c>
      <c r="G150" s="119" t="s">
        <v>3</v>
      </c>
      <c r="H150" s="119" t="s">
        <v>9</v>
      </c>
      <c r="I150" s="118" t="s">
        <v>18</v>
      </c>
    </row>
    <row r="151" spans="1:9" x14ac:dyDescent="0.25">
      <c r="A151" s="132" t="s">
        <v>122</v>
      </c>
      <c r="B151" s="118"/>
      <c r="C151" s="86">
        <f>C96</f>
        <v>0.1439155872</v>
      </c>
      <c r="D151" s="86">
        <f t="shared" ref="D151:H151" si="50">D96</f>
        <v>10.900121505983057</v>
      </c>
      <c r="E151" s="86">
        <f t="shared" si="50"/>
        <v>1.3018906593313244</v>
      </c>
      <c r="F151" s="86">
        <f t="shared" si="50"/>
        <v>6.9199593604097416</v>
      </c>
      <c r="G151" s="86">
        <f t="shared" si="50"/>
        <v>0.1909933640291411</v>
      </c>
      <c r="H151" s="86">
        <f t="shared" si="50"/>
        <v>0.14048902559999998</v>
      </c>
      <c r="I151" s="87">
        <f>SUM(C151:H151)</f>
        <v>19.597369502553263</v>
      </c>
    </row>
    <row r="152" spans="1:9" x14ac:dyDescent="0.25">
      <c r="A152" s="133" t="s">
        <v>123</v>
      </c>
      <c r="B152" s="118"/>
      <c r="C152" s="86">
        <f>C107</f>
        <v>11.944993737599999</v>
      </c>
      <c r="D152" s="86">
        <f t="shared" ref="D152:H152" si="51">D107</f>
        <v>2308.0652756032587</v>
      </c>
      <c r="E152" s="86">
        <f t="shared" si="51"/>
        <v>649.65859161661888</v>
      </c>
      <c r="F152" s="86">
        <f t="shared" si="51"/>
        <v>4077.6373225688599</v>
      </c>
      <c r="G152" s="86">
        <f t="shared" si="51"/>
        <v>146.44878486984618</v>
      </c>
      <c r="H152" s="86">
        <f t="shared" si="51"/>
        <v>114.1473333</v>
      </c>
      <c r="I152" s="87">
        <f t="shared" ref="I152:I155" si="52">SUM(C152:H152)</f>
        <v>7307.9023016961846</v>
      </c>
    </row>
    <row r="153" spans="1:9" x14ac:dyDescent="0.25">
      <c r="A153" s="134" t="s">
        <v>124</v>
      </c>
      <c r="B153" s="118"/>
      <c r="C153" s="86">
        <f>C118</f>
        <v>3.9576786480000004</v>
      </c>
      <c r="D153" s="86">
        <f t="shared" ref="D153:H153" si="53">D118</f>
        <v>77.666131780361582</v>
      </c>
      <c r="E153" s="86">
        <f t="shared" si="53"/>
        <v>54.029539092826489</v>
      </c>
      <c r="F153" s="86">
        <f t="shared" si="53"/>
        <v>49.676092498703959</v>
      </c>
      <c r="G153" s="86">
        <f t="shared" si="53"/>
        <v>0.47067315173949387</v>
      </c>
      <c r="H153" s="86">
        <f t="shared" si="53"/>
        <v>0.17561128199999998</v>
      </c>
      <c r="I153" s="87">
        <f t="shared" si="52"/>
        <v>185.97572645363152</v>
      </c>
    </row>
    <row r="154" spans="1:9" x14ac:dyDescent="0.25">
      <c r="A154" s="134" t="s">
        <v>125</v>
      </c>
      <c r="B154" s="118"/>
      <c r="C154" s="86">
        <f>C129</f>
        <v>3.9576786480000004</v>
      </c>
      <c r="D154" s="86">
        <f t="shared" ref="D154:H154" si="54">D129</f>
        <v>77.666131780361582</v>
      </c>
      <c r="E154" s="86">
        <f t="shared" si="54"/>
        <v>54.029539092826489</v>
      </c>
      <c r="F154" s="86">
        <f t="shared" si="54"/>
        <v>49.676092498703959</v>
      </c>
      <c r="G154" s="86">
        <f t="shared" si="54"/>
        <v>0.47067315173949387</v>
      </c>
      <c r="H154" s="86">
        <f t="shared" si="54"/>
        <v>0.17561128199999998</v>
      </c>
      <c r="I154" s="87">
        <f t="shared" si="52"/>
        <v>185.97572645363152</v>
      </c>
    </row>
    <row r="155" spans="1:9" x14ac:dyDescent="0.25">
      <c r="A155" s="135" t="s">
        <v>126</v>
      </c>
      <c r="B155" s="118"/>
      <c r="C155" s="91">
        <f>C140</f>
        <v>1.5111136655999999E-5</v>
      </c>
      <c r="D155" s="91">
        <f t="shared" ref="D155:H155" si="55">D140</f>
        <v>2.1146898436433218E-3</v>
      </c>
      <c r="E155" s="91">
        <f t="shared" si="55"/>
        <v>9.4563645602173743E-4</v>
      </c>
      <c r="F155" s="91">
        <f t="shared" si="55"/>
        <v>9.6030055314978314E-3</v>
      </c>
      <c r="G155" s="91">
        <f t="shared" si="55"/>
        <v>5.3838358723659889E-4</v>
      </c>
      <c r="H155" s="91">
        <f t="shared" si="55"/>
        <v>4.478087691E-4</v>
      </c>
      <c r="I155" s="92">
        <f t="shared" si="52"/>
        <v>1.366463532415549E-2</v>
      </c>
    </row>
  </sheetData>
  <mergeCells count="6">
    <mergeCell ref="A83:A85"/>
    <mergeCell ref="A69:I69"/>
    <mergeCell ref="A71:A73"/>
    <mergeCell ref="A74:A76"/>
    <mergeCell ref="A77:A79"/>
    <mergeCell ref="A80:A8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opLeftCell="A10" zoomScale="70" zoomScaleNormal="70" workbookViewId="0">
      <selection activeCell="L19" activeCellId="7" sqref="A1:Q1 S1:T1 S2:S6 V1 L2:L17 J18:Q18 A18:H18 L19:Q19"/>
    </sheetView>
  </sheetViews>
  <sheetFormatPr defaultColWidth="8.85546875" defaultRowHeight="15" x14ac:dyDescent="0.25"/>
  <cols>
    <col min="1" max="1" width="38.140625" customWidth="1"/>
    <col min="2" max="2" width="36.42578125" bestFit="1" customWidth="1"/>
    <col min="3" max="3" width="29.28515625" bestFit="1" customWidth="1"/>
    <col min="4" max="4" width="27" bestFit="1" customWidth="1"/>
    <col min="5" max="5" width="30.42578125" bestFit="1" customWidth="1"/>
    <col min="6" max="6" width="33.42578125" bestFit="1" customWidth="1"/>
    <col min="7" max="7" width="23.42578125" bestFit="1" customWidth="1"/>
    <col min="8" max="8" width="13.42578125" bestFit="1" customWidth="1"/>
    <col min="9" max="9" width="12.42578125" bestFit="1" customWidth="1"/>
    <col min="12" max="12" width="9.140625" style="8"/>
    <col min="13" max="13" width="9.28515625" bestFit="1" customWidth="1"/>
    <col min="14" max="14" width="11.7109375" bestFit="1" customWidth="1"/>
    <col min="15" max="15" width="13" customWidth="1"/>
    <col min="16" max="16" width="12.140625" customWidth="1"/>
    <col min="17" max="17" width="12.42578125" customWidth="1"/>
    <col min="19" max="19" width="15.42578125" customWidth="1"/>
    <col min="20" max="20" width="14.85546875" customWidth="1"/>
    <col min="22" max="22" width="12.42578125" customWidth="1"/>
  </cols>
  <sheetData>
    <row r="1" spans="1:22" ht="75" customHeight="1" x14ac:dyDescent="0.25">
      <c r="A1" s="142" t="s">
        <v>61</v>
      </c>
      <c r="B1" s="142" t="s">
        <v>62</v>
      </c>
      <c r="C1" s="142" t="s">
        <v>86</v>
      </c>
      <c r="D1" s="142" t="s">
        <v>82</v>
      </c>
      <c r="E1" s="142" t="s">
        <v>83</v>
      </c>
      <c r="F1" s="142" t="s">
        <v>63</v>
      </c>
      <c r="G1" s="142" t="s">
        <v>87</v>
      </c>
      <c r="H1" s="142" t="s">
        <v>64</v>
      </c>
      <c r="I1" s="142" t="s">
        <v>65</v>
      </c>
      <c r="J1" s="142" t="s">
        <v>66</v>
      </c>
      <c r="K1" s="143" t="s">
        <v>67</v>
      </c>
      <c r="L1" s="142"/>
      <c r="M1" s="142" t="s">
        <v>133</v>
      </c>
      <c r="N1" s="142" t="s">
        <v>134</v>
      </c>
      <c r="O1" s="142" t="s">
        <v>135</v>
      </c>
      <c r="P1" s="142" t="s">
        <v>136</v>
      </c>
      <c r="Q1" s="142" t="s">
        <v>137</v>
      </c>
      <c r="R1" s="94"/>
      <c r="S1" s="144" t="s">
        <v>100</v>
      </c>
      <c r="T1" s="145"/>
      <c r="U1" s="95"/>
      <c r="V1" s="142" t="s">
        <v>94</v>
      </c>
    </row>
    <row r="2" spans="1:22" ht="57.75" customHeight="1" x14ac:dyDescent="0.25">
      <c r="A2" s="75" t="s">
        <v>169</v>
      </c>
      <c r="B2" s="54">
        <v>12</v>
      </c>
      <c r="C2" s="55">
        <v>1</v>
      </c>
      <c r="D2" s="54">
        <v>362</v>
      </c>
      <c r="E2" s="54">
        <f>C2*D2</f>
        <v>362</v>
      </c>
      <c r="F2" s="54">
        <f>B2*E2</f>
        <v>4344</v>
      </c>
      <c r="G2" s="54">
        <v>0.3</v>
      </c>
      <c r="H2" s="93">
        <f>F2*G2</f>
        <v>1303.2</v>
      </c>
      <c r="I2" s="93">
        <f>H2*10</f>
        <v>13032</v>
      </c>
      <c r="J2" s="93">
        <f>I2/1000</f>
        <v>13.032</v>
      </c>
      <c r="K2" s="101">
        <f>J2*0.267</f>
        <v>3.4795440000000002</v>
      </c>
      <c r="L2" s="150"/>
      <c r="M2" s="99">
        <f>$H2*$V$3*$T$2</f>
        <v>17.097984</v>
      </c>
      <c r="N2" s="99">
        <f>$H2*$V$3*$T$3</f>
        <v>13892.112000000001</v>
      </c>
      <c r="O2" s="99">
        <f>$H2*$V$3*$T$4</f>
        <v>21.372479999999999</v>
      </c>
      <c r="P2" s="99">
        <f>$H2*$V$3*$T$5</f>
        <v>21.372479999999999</v>
      </c>
      <c r="Q2" s="99">
        <f>$H2*$V$3*$T$6</f>
        <v>5.4499824000000002E-2</v>
      </c>
      <c r="R2" s="94"/>
      <c r="S2" s="146" t="s">
        <v>95</v>
      </c>
      <c r="T2" s="96">
        <v>1.6E-2</v>
      </c>
      <c r="U2" s="95"/>
      <c r="V2" s="97" t="s">
        <v>93</v>
      </c>
    </row>
    <row r="3" spans="1:22" s="8" customFormat="1" ht="57.75" customHeight="1" x14ac:dyDescent="0.25">
      <c r="A3" s="75" t="s">
        <v>170</v>
      </c>
      <c r="B3" s="54">
        <v>12</v>
      </c>
      <c r="C3" s="55">
        <v>1</v>
      </c>
      <c r="D3" s="54">
        <v>362</v>
      </c>
      <c r="E3" s="54">
        <f t="shared" ref="E3:E17" si="0">C3*D3</f>
        <v>362</v>
      </c>
      <c r="F3" s="54">
        <f t="shared" ref="F3:F17" si="1">B3*E3</f>
        <v>4344</v>
      </c>
      <c r="G3" s="54">
        <v>0.3</v>
      </c>
      <c r="H3" s="54">
        <f t="shared" ref="H3:H12" si="2">F3*G3</f>
        <v>1303.2</v>
      </c>
      <c r="I3" s="54">
        <f t="shared" ref="I3:I17" si="3">H3*10</f>
        <v>13032</v>
      </c>
      <c r="J3" s="54">
        <f t="shared" ref="J3:J17" si="4">I3/1000</f>
        <v>13.032</v>
      </c>
      <c r="K3" s="102">
        <f t="shared" ref="K3:K17" si="5">J3*0.267</f>
        <v>3.4795440000000002</v>
      </c>
      <c r="L3" s="150"/>
      <c r="M3" s="99">
        <f t="shared" ref="M3:M17" si="6">$H3*$V$3*$T$2</f>
        <v>17.097984</v>
      </c>
      <c r="N3" s="99">
        <f t="shared" ref="N3:N17" si="7">$H3*$V$3*$T$3</f>
        <v>13892.112000000001</v>
      </c>
      <c r="O3" s="99">
        <f t="shared" ref="O3:O17" si="8">$H3*$V$3*$T$4</f>
        <v>21.372479999999999</v>
      </c>
      <c r="P3" s="99">
        <f t="shared" ref="P3:P17" si="9">$H3*$V$3*$T$5</f>
        <v>21.372479999999999</v>
      </c>
      <c r="Q3" s="99">
        <f t="shared" ref="Q3:Q17" si="10">$H3*$V$3*$T$6</f>
        <v>5.4499824000000002E-2</v>
      </c>
      <c r="R3" s="94"/>
      <c r="S3" s="147" t="s">
        <v>131</v>
      </c>
      <c r="T3" s="98">
        <v>13</v>
      </c>
      <c r="U3" s="95"/>
      <c r="V3" s="55">
        <v>0.82</v>
      </c>
    </row>
    <row r="4" spans="1:22" ht="44.25" customHeight="1" x14ac:dyDescent="0.25">
      <c r="A4" s="75" t="s">
        <v>167</v>
      </c>
      <c r="B4" s="54">
        <v>19</v>
      </c>
      <c r="C4" s="55">
        <v>1</v>
      </c>
      <c r="D4" s="54">
        <v>251</v>
      </c>
      <c r="E4" s="54">
        <f t="shared" si="0"/>
        <v>251</v>
      </c>
      <c r="F4" s="54">
        <f t="shared" si="1"/>
        <v>4769</v>
      </c>
      <c r="G4" s="54">
        <v>0.3</v>
      </c>
      <c r="H4" s="54">
        <f t="shared" si="2"/>
        <v>1430.7</v>
      </c>
      <c r="I4" s="54">
        <f t="shared" si="3"/>
        <v>14307</v>
      </c>
      <c r="J4" s="54">
        <f t="shared" si="4"/>
        <v>14.307</v>
      </c>
      <c r="K4" s="102">
        <f t="shared" si="5"/>
        <v>3.8199690000000004</v>
      </c>
      <c r="L4" s="150"/>
      <c r="M4" s="99">
        <f t="shared" si="6"/>
        <v>18.770783999999999</v>
      </c>
      <c r="N4" s="99">
        <f t="shared" si="7"/>
        <v>15251.261999999999</v>
      </c>
      <c r="O4" s="99">
        <f t="shared" si="8"/>
        <v>23.463480000000001</v>
      </c>
      <c r="P4" s="99">
        <f t="shared" si="9"/>
        <v>23.463480000000001</v>
      </c>
      <c r="Q4" s="99">
        <f t="shared" si="10"/>
        <v>5.9831874E-2</v>
      </c>
      <c r="R4" s="94"/>
      <c r="S4" s="148" t="s">
        <v>97</v>
      </c>
      <c r="T4" s="98">
        <v>0.02</v>
      </c>
      <c r="U4" s="95"/>
      <c r="V4" s="95"/>
    </row>
    <row r="5" spans="1:22" s="8" customFormat="1" ht="44.25" customHeight="1" x14ac:dyDescent="0.25">
      <c r="A5" s="75" t="s">
        <v>168</v>
      </c>
      <c r="B5" s="54">
        <v>19</v>
      </c>
      <c r="C5" s="55">
        <v>1</v>
      </c>
      <c r="D5" s="54">
        <v>251</v>
      </c>
      <c r="E5" s="54">
        <f t="shared" si="0"/>
        <v>251</v>
      </c>
      <c r="F5" s="54">
        <f t="shared" si="1"/>
        <v>4769</v>
      </c>
      <c r="G5" s="54">
        <v>0.3</v>
      </c>
      <c r="H5" s="54">
        <f t="shared" si="2"/>
        <v>1430.7</v>
      </c>
      <c r="I5" s="54">
        <f t="shared" si="3"/>
        <v>14307</v>
      </c>
      <c r="J5" s="54">
        <f t="shared" si="4"/>
        <v>14.307</v>
      </c>
      <c r="K5" s="102">
        <f t="shared" si="5"/>
        <v>3.8199690000000004</v>
      </c>
      <c r="L5" s="150"/>
      <c r="M5" s="99">
        <f t="shared" si="6"/>
        <v>18.770783999999999</v>
      </c>
      <c r="N5" s="99">
        <f t="shared" si="7"/>
        <v>15251.261999999999</v>
      </c>
      <c r="O5" s="99">
        <f t="shared" si="8"/>
        <v>23.463480000000001</v>
      </c>
      <c r="P5" s="99">
        <f t="shared" si="9"/>
        <v>23.463480000000001</v>
      </c>
      <c r="Q5" s="99">
        <f t="shared" si="10"/>
        <v>5.9831874E-2</v>
      </c>
      <c r="R5" s="94"/>
      <c r="S5" s="148" t="s">
        <v>132</v>
      </c>
      <c r="T5" s="98">
        <v>0.02</v>
      </c>
      <c r="U5" s="95"/>
      <c r="V5" s="95"/>
    </row>
    <row r="6" spans="1:22" ht="48" customHeight="1" x14ac:dyDescent="0.25">
      <c r="A6" s="75" t="s">
        <v>171</v>
      </c>
      <c r="B6" s="54">
        <v>12.4</v>
      </c>
      <c r="C6" s="10">
        <v>1</v>
      </c>
      <c r="D6" s="54">
        <v>360</v>
      </c>
      <c r="E6" s="54">
        <f t="shared" si="0"/>
        <v>360</v>
      </c>
      <c r="F6" s="54">
        <f t="shared" si="1"/>
        <v>4464</v>
      </c>
      <c r="G6" s="54">
        <v>0.3</v>
      </c>
      <c r="H6" s="54">
        <f t="shared" si="2"/>
        <v>1339.2</v>
      </c>
      <c r="I6" s="54">
        <f t="shared" si="3"/>
        <v>13392</v>
      </c>
      <c r="J6" s="54">
        <f t="shared" si="4"/>
        <v>13.391999999999999</v>
      </c>
      <c r="K6" s="102">
        <f t="shared" si="5"/>
        <v>3.5756640000000002</v>
      </c>
      <c r="L6" s="150"/>
      <c r="M6" s="99">
        <f t="shared" si="6"/>
        <v>17.570304</v>
      </c>
      <c r="N6" s="99">
        <f t="shared" si="7"/>
        <v>14275.871999999999</v>
      </c>
      <c r="O6" s="99">
        <f t="shared" si="8"/>
        <v>21.962880000000002</v>
      </c>
      <c r="P6" s="99">
        <f t="shared" si="9"/>
        <v>21.962880000000002</v>
      </c>
      <c r="Q6" s="99">
        <f t="shared" si="10"/>
        <v>5.6005343999999999E-2</v>
      </c>
      <c r="R6" s="94"/>
      <c r="S6" s="149" t="s">
        <v>99</v>
      </c>
      <c r="T6" s="98">
        <v>5.1E-5</v>
      </c>
      <c r="U6" s="95"/>
      <c r="V6" s="95"/>
    </row>
    <row r="7" spans="1:22" s="8" customFormat="1" ht="48" customHeight="1" x14ac:dyDescent="0.25">
      <c r="A7" s="75" t="s">
        <v>172</v>
      </c>
      <c r="B7" s="54">
        <v>12.4</v>
      </c>
      <c r="C7" s="10">
        <v>1</v>
      </c>
      <c r="D7" s="54">
        <v>360</v>
      </c>
      <c r="E7" s="54">
        <f t="shared" si="0"/>
        <v>360</v>
      </c>
      <c r="F7" s="54">
        <f t="shared" si="1"/>
        <v>4464</v>
      </c>
      <c r="G7" s="54">
        <v>0.3</v>
      </c>
      <c r="H7" s="54">
        <f t="shared" si="2"/>
        <v>1339.2</v>
      </c>
      <c r="I7" s="54">
        <f t="shared" si="3"/>
        <v>13392</v>
      </c>
      <c r="J7" s="54">
        <f t="shared" si="4"/>
        <v>13.391999999999999</v>
      </c>
      <c r="K7" s="102">
        <f t="shared" si="5"/>
        <v>3.5756640000000002</v>
      </c>
      <c r="L7" s="150"/>
      <c r="M7" s="99">
        <f t="shared" si="6"/>
        <v>17.570304</v>
      </c>
      <c r="N7" s="99">
        <f t="shared" si="7"/>
        <v>14275.871999999999</v>
      </c>
      <c r="O7" s="99">
        <f t="shared" si="8"/>
        <v>21.962880000000002</v>
      </c>
      <c r="P7" s="99">
        <f t="shared" si="9"/>
        <v>21.962880000000002</v>
      </c>
      <c r="Q7" s="99">
        <f t="shared" si="10"/>
        <v>5.6005343999999999E-2</v>
      </c>
      <c r="R7" s="94"/>
    </row>
    <row r="8" spans="1:22" ht="50.25" customHeight="1" x14ac:dyDescent="0.25">
      <c r="A8" s="75" t="s">
        <v>173</v>
      </c>
      <c r="B8" s="54">
        <v>19</v>
      </c>
      <c r="C8" s="54">
        <v>1</v>
      </c>
      <c r="D8" s="54">
        <v>251</v>
      </c>
      <c r="E8" s="54">
        <f t="shared" si="0"/>
        <v>251</v>
      </c>
      <c r="F8" s="54">
        <f t="shared" si="1"/>
        <v>4769</v>
      </c>
      <c r="G8" s="54">
        <v>0.3</v>
      </c>
      <c r="H8" s="54">
        <f t="shared" si="2"/>
        <v>1430.7</v>
      </c>
      <c r="I8" s="54">
        <f t="shared" si="3"/>
        <v>14307</v>
      </c>
      <c r="J8" s="54">
        <f t="shared" si="4"/>
        <v>14.307</v>
      </c>
      <c r="K8" s="102">
        <f t="shared" si="5"/>
        <v>3.8199690000000004</v>
      </c>
      <c r="L8" s="150"/>
      <c r="M8" s="99">
        <f t="shared" si="6"/>
        <v>18.770783999999999</v>
      </c>
      <c r="N8" s="99">
        <f t="shared" si="7"/>
        <v>15251.261999999999</v>
      </c>
      <c r="O8" s="99">
        <f t="shared" si="8"/>
        <v>23.463480000000001</v>
      </c>
      <c r="P8" s="99">
        <f t="shared" si="9"/>
        <v>23.463480000000001</v>
      </c>
      <c r="Q8" s="99">
        <f t="shared" si="10"/>
        <v>5.9831874E-2</v>
      </c>
      <c r="R8" s="94"/>
    </row>
    <row r="9" spans="1:22" s="8" customFormat="1" ht="50.25" customHeight="1" x14ac:dyDescent="0.25">
      <c r="A9" s="75" t="s">
        <v>174</v>
      </c>
      <c r="B9" s="54">
        <v>19</v>
      </c>
      <c r="C9" s="54">
        <v>1</v>
      </c>
      <c r="D9" s="54">
        <v>52</v>
      </c>
      <c r="E9" s="54">
        <f t="shared" si="0"/>
        <v>52</v>
      </c>
      <c r="F9" s="54">
        <f t="shared" si="1"/>
        <v>988</v>
      </c>
      <c r="G9" s="54">
        <v>0.3</v>
      </c>
      <c r="H9" s="54">
        <f t="shared" si="2"/>
        <v>296.39999999999998</v>
      </c>
      <c r="I9" s="54">
        <f t="shared" si="3"/>
        <v>2964</v>
      </c>
      <c r="J9" s="54">
        <f t="shared" si="4"/>
        <v>2.964</v>
      </c>
      <c r="K9" s="102">
        <f t="shared" si="5"/>
        <v>0.79138800000000009</v>
      </c>
      <c r="L9" s="150"/>
      <c r="M9" s="99">
        <f t="shared" si="6"/>
        <v>3.8887679999999998</v>
      </c>
      <c r="N9" s="99">
        <f t="shared" si="7"/>
        <v>3159.6239999999998</v>
      </c>
      <c r="O9" s="99">
        <f t="shared" si="8"/>
        <v>4.8609599999999995</v>
      </c>
      <c r="P9" s="99">
        <f t="shared" si="9"/>
        <v>4.8609599999999995</v>
      </c>
      <c r="Q9" s="99">
        <f t="shared" si="10"/>
        <v>1.2395447999999998E-2</v>
      </c>
      <c r="R9" s="94"/>
    </row>
    <row r="10" spans="1:22" ht="45" customHeight="1" x14ac:dyDescent="0.25">
      <c r="A10" s="75" t="s">
        <v>175</v>
      </c>
      <c r="B10" s="54">
        <v>19</v>
      </c>
      <c r="C10" s="54">
        <v>1</v>
      </c>
      <c r="D10" s="54">
        <v>251</v>
      </c>
      <c r="E10" s="54">
        <f t="shared" si="0"/>
        <v>251</v>
      </c>
      <c r="F10" s="54">
        <f t="shared" si="1"/>
        <v>4769</v>
      </c>
      <c r="G10" s="54">
        <v>0.3</v>
      </c>
      <c r="H10" s="54">
        <f t="shared" si="2"/>
        <v>1430.7</v>
      </c>
      <c r="I10" s="54">
        <f t="shared" si="3"/>
        <v>14307</v>
      </c>
      <c r="J10" s="54">
        <f t="shared" si="4"/>
        <v>14.307</v>
      </c>
      <c r="K10" s="102">
        <f t="shared" si="5"/>
        <v>3.8199690000000004</v>
      </c>
      <c r="L10" s="150"/>
      <c r="M10" s="99">
        <f t="shared" si="6"/>
        <v>18.770783999999999</v>
      </c>
      <c r="N10" s="99">
        <f t="shared" si="7"/>
        <v>15251.261999999999</v>
      </c>
      <c r="O10" s="99">
        <f t="shared" si="8"/>
        <v>23.463480000000001</v>
      </c>
      <c r="P10" s="99">
        <f t="shared" si="9"/>
        <v>23.463480000000001</v>
      </c>
      <c r="Q10" s="99">
        <f t="shared" si="10"/>
        <v>5.9831874E-2</v>
      </c>
      <c r="R10" s="94"/>
    </row>
    <row r="11" spans="1:22" ht="41.25" customHeight="1" x14ac:dyDescent="0.25">
      <c r="A11" s="75" t="s">
        <v>176</v>
      </c>
      <c r="B11" s="54">
        <v>19</v>
      </c>
      <c r="C11" s="54">
        <v>1</v>
      </c>
      <c r="D11" s="54">
        <v>52</v>
      </c>
      <c r="E11" s="54">
        <f t="shared" si="0"/>
        <v>52</v>
      </c>
      <c r="F11" s="54">
        <f t="shared" si="1"/>
        <v>988</v>
      </c>
      <c r="G11" s="54">
        <v>0.3</v>
      </c>
      <c r="H11" s="54">
        <f t="shared" si="2"/>
        <v>296.39999999999998</v>
      </c>
      <c r="I11" s="54">
        <f t="shared" si="3"/>
        <v>2964</v>
      </c>
      <c r="J11" s="54">
        <f t="shared" si="4"/>
        <v>2.964</v>
      </c>
      <c r="K11" s="102">
        <f t="shared" si="5"/>
        <v>0.79138800000000009</v>
      </c>
      <c r="L11" s="150"/>
      <c r="M11" s="99">
        <f t="shared" si="6"/>
        <v>3.8887679999999998</v>
      </c>
      <c r="N11" s="99">
        <f t="shared" si="7"/>
        <v>3159.6239999999998</v>
      </c>
      <c r="O11" s="99">
        <f t="shared" si="8"/>
        <v>4.8609599999999995</v>
      </c>
      <c r="P11" s="99">
        <f t="shared" si="9"/>
        <v>4.8609599999999995</v>
      </c>
      <c r="Q11" s="99">
        <f t="shared" si="10"/>
        <v>1.2395447999999998E-2</v>
      </c>
      <c r="R11" s="94"/>
    </row>
    <row r="12" spans="1:22" s="8" customFormat="1" ht="38.25" customHeight="1" x14ac:dyDescent="0.25">
      <c r="A12" s="75" t="s">
        <v>177</v>
      </c>
      <c r="B12" s="54">
        <v>19</v>
      </c>
      <c r="C12" s="54">
        <v>1</v>
      </c>
      <c r="D12" s="54">
        <v>251</v>
      </c>
      <c r="E12" s="54">
        <f t="shared" si="0"/>
        <v>251</v>
      </c>
      <c r="F12" s="54">
        <f t="shared" si="1"/>
        <v>4769</v>
      </c>
      <c r="G12" s="54">
        <v>0.3</v>
      </c>
      <c r="H12" s="54">
        <f t="shared" si="2"/>
        <v>1430.7</v>
      </c>
      <c r="I12" s="54">
        <f t="shared" si="3"/>
        <v>14307</v>
      </c>
      <c r="J12" s="54">
        <f t="shared" si="4"/>
        <v>14.307</v>
      </c>
      <c r="K12" s="102">
        <f t="shared" si="5"/>
        <v>3.8199690000000004</v>
      </c>
      <c r="L12" s="150"/>
      <c r="M12" s="99">
        <f t="shared" si="6"/>
        <v>18.770783999999999</v>
      </c>
      <c r="N12" s="99">
        <f t="shared" si="7"/>
        <v>15251.261999999999</v>
      </c>
      <c r="O12" s="99">
        <f t="shared" si="8"/>
        <v>23.463480000000001</v>
      </c>
      <c r="P12" s="99">
        <f t="shared" si="9"/>
        <v>23.463480000000001</v>
      </c>
      <c r="Q12" s="99">
        <f t="shared" si="10"/>
        <v>5.9831874E-2</v>
      </c>
      <c r="R12" s="94"/>
    </row>
    <row r="13" spans="1:22" ht="51" customHeight="1" x14ac:dyDescent="0.25">
      <c r="A13" s="75" t="s">
        <v>178</v>
      </c>
      <c r="B13" s="54">
        <v>19</v>
      </c>
      <c r="C13" s="54">
        <v>1</v>
      </c>
      <c r="D13" s="54">
        <v>257</v>
      </c>
      <c r="E13" s="54">
        <f t="shared" si="0"/>
        <v>257</v>
      </c>
      <c r="F13" s="54">
        <f t="shared" si="1"/>
        <v>4883</v>
      </c>
      <c r="G13" s="54">
        <v>0.3</v>
      </c>
      <c r="H13" s="54">
        <f>F13*G13</f>
        <v>1464.8999999999999</v>
      </c>
      <c r="I13" s="54">
        <f t="shared" si="3"/>
        <v>14648.999999999998</v>
      </c>
      <c r="J13" s="54">
        <f t="shared" si="4"/>
        <v>14.648999999999997</v>
      </c>
      <c r="K13" s="102">
        <f t="shared" si="5"/>
        <v>3.9112829999999996</v>
      </c>
      <c r="L13" s="150"/>
      <c r="M13" s="99">
        <f t="shared" si="6"/>
        <v>19.219487999999998</v>
      </c>
      <c r="N13" s="99">
        <f t="shared" si="7"/>
        <v>15615.833999999999</v>
      </c>
      <c r="O13" s="99">
        <f t="shared" si="8"/>
        <v>24.024359999999998</v>
      </c>
      <c r="P13" s="99">
        <f t="shared" si="9"/>
        <v>24.024359999999998</v>
      </c>
      <c r="Q13" s="99">
        <f t="shared" si="10"/>
        <v>6.126211799999999E-2</v>
      </c>
      <c r="R13" s="94"/>
    </row>
    <row r="14" spans="1:22" s="8" customFormat="1" ht="51" customHeight="1" x14ac:dyDescent="0.25">
      <c r="A14" s="75" t="s">
        <v>179</v>
      </c>
      <c r="B14" s="54">
        <v>12.4</v>
      </c>
      <c r="C14" s="54">
        <v>1</v>
      </c>
      <c r="D14" s="54">
        <v>360</v>
      </c>
      <c r="E14" s="54">
        <f t="shared" si="0"/>
        <v>360</v>
      </c>
      <c r="F14" s="54">
        <f t="shared" si="1"/>
        <v>4464</v>
      </c>
      <c r="G14" s="54">
        <v>0.3</v>
      </c>
      <c r="H14" s="54">
        <f t="shared" ref="H14:H17" si="11">F14*G14</f>
        <v>1339.2</v>
      </c>
      <c r="I14" s="54">
        <f t="shared" si="3"/>
        <v>13392</v>
      </c>
      <c r="J14" s="54">
        <f t="shared" si="4"/>
        <v>13.391999999999999</v>
      </c>
      <c r="K14" s="102">
        <f t="shared" si="5"/>
        <v>3.5756640000000002</v>
      </c>
      <c r="L14" s="150"/>
      <c r="M14" s="99">
        <f t="shared" si="6"/>
        <v>17.570304</v>
      </c>
      <c r="N14" s="99">
        <f t="shared" si="7"/>
        <v>14275.871999999999</v>
      </c>
      <c r="O14" s="99">
        <f t="shared" si="8"/>
        <v>21.962880000000002</v>
      </c>
      <c r="P14" s="99">
        <f t="shared" si="9"/>
        <v>21.962880000000002</v>
      </c>
      <c r="Q14" s="99">
        <f t="shared" si="10"/>
        <v>5.6005343999999999E-2</v>
      </c>
      <c r="R14" s="94"/>
    </row>
    <row r="15" spans="1:22" s="8" customFormat="1" ht="51" customHeight="1" x14ac:dyDescent="0.25">
      <c r="A15" s="75" t="s">
        <v>180</v>
      </c>
      <c r="B15" s="54">
        <v>12.4</v>
      </c>
      <c r="C15" s="54">
        <v>1</v>
      </c>
      <c r="D15" s="54">
        <v>360</v>
      </c>
      <c r="E15" s="54">
        <f t="shared" si="0"/>
        <v>360</v>
      </c>
      <c r="F15" s="54">
        <f t="shared" si="1"/>
        <v>4464</v>
      </c>
      <c r="G15" s="54">
        <v>0.3</v>
      </c>
      <c r="H15" s="54">
        <f t="shared" si="11"/>
        <v>1339.2</v>
      </c>
      <c r="I15" s="54">
        <f t="shared" si="3"/>
        <v>13392</v>
      </c>
      <c r="J15" s="54">
        <f t="shared" si="4"/>
        <v>13.391999999999999</v>
      </c>
      <c r="K15" s="102">
        <f t="shared" si="5"/>
        <v>3.5756640000000002</v>
      </c>
      <c r="L15" s="150"/>
      <c r="M15" s="99">
        <f t="shared" si="6"/>
        <v>17.570304</v>
      </c>
      <c r="N15" s="99">
        <f t="shared" si="7"/>
        <v>14275.871999999999</v>
      </c>
      <c r="O15" s="99">
        <f t="shared" si="8"/>
        <v>21.962880000000002</v>
      </c>
      <c r="P15" s="99">
        <f t="shared" si="9"/>
        <v>21.962880000000002</v>
      </c>
      <c r="Q15" s="99">
        <f t="shared" si="10"/>
        <v>5.6005343999999999E-2</v>
      </c>
      <c r="R15" s="94"/>
    </row>
    <row r="16" spans="1:22" s="8" customFormat="1" ht="51" customHeight="1" x14ac:dyDescent="0.25">
      <c r="A16" s="75" t="s">
        <v>181</v>
      </c>
      <c r="B16" s="54">
        <v>11.6</v>
      </c>
      <c r="C16" s="54">
        <v>5</v>
      </c>
      <c r="D16" s="54">
        <v>251</v>
      </c>
      <c r="E16" s="54">
        <f t="shared" si="0"/>
        <v>1255</v>
      </c>
      <c r="F16" s="54">
        <f t="shared" si="1"/>
        <v>14558</v>
      </c>
      <c r="G16" s="54">
        <v>0.3</v>
      </c>
      <c r="H16" s="54">
        <f t="shared" si="11"/>
        <v>4367.3999999999996</v>
      </c>
      <c r="I16" s="54">
        <f t="shared" si="3"/>
        <v>43674</v>
      </c>
      <c r="J16" s="54">
        <f t="shared" si="4"/>
        <v>43.673999999999999</v>
      </c>
      <c r="K16" s="102">
        <f t="shared" si="5"/>
        <v>11.660958000000001</v>
      </c>
      <c r="L16" s="150"/>
      <c r="M16" s="99">
        <f t="shared" si="6"/>
        <v>57.300287999999995</v>
      </c>
      <c r="N16" s="99">
        <f t="shared" si="7"/>
        <v>46556.483999999997</v>
      </c>
      <c r="O16" s="99">
        <f t="shared" si="8"/>
        <v>71.625359999999986</v>
      </c>
      <c r="P16" s="99">
        <f t="shared" si="9"/>
        <v>71.625359999999986</v>
      </c>
      <c r="Q16" s="99">
        <f t="shared" si="10"/>
        <v>0.18264466799999998</v>
      </c>
      <c r="R16" s="94"/>
    </row>
    <row r="17" spans="1:18" s="8" customFormat="1" ht="51" customHeight="1" x14ac:dyDescent="0.25">
      <c r="A17" s="75" t="s">
        <v>182</v>
      </c>
      <c r="B17" s="54">
        <v>11.6</v>
      </c>
      <c r="C17" s="54">
        <v>6</v>
      </c>
      <c r="D17" s="54">
        <v>251</v>
      </c>
      <c r="E17" s="54">
        <f t="shared" si="0"/>
        <v>1506</v>
      </c>
      <c r="F17" s="54">
        <f t="shared" si="1"/>
        <v>17469.599999999999</v>
      </c>
      <c r="G17" s="54">
        <v>0.3</v>
      </c>
      <c r="H17" s="54">
        <f t="shared" si="11"/>
        <v>5240.8799999999992</v>
      </c>
      <c r="I17" s="54">
        <f t="shared" si="3"/>
        <v>52408.799999999988</v>
      </c>
      <c r="J17" s="54">
        <f t="shared" si="4"/>
        <v>52.408799999999985</v>
      </c>
      <c r="K17" s="102">
        <f t="shared" si="5"/>
        <v>13.993149599999997</v>
      </c>
      <c r="L17" s="150"/>
      <c r="M17" s="99">
        <f t="shared" si="6"/>
        <v>68.760345599999994</v>
      </c>
      <c r="N17" s="99">
        <f t="shared" si="7"/>
        <v>55867.780799999986</v>
      </c>
      <c r="O17" s="99">
        <f t="shared" si="8"/>
        <v>85.950431999999978</v>
      </c>
      <c r="P17" s="99">
        <f t="shared" si="9"/>
        <v>85.950431999999978</v>
      </c>
      <c r="Q17" s="99">
        <f t="shared" si="10"/>
        <v>0.21917360159999996</v>
      </c>
      <c r="R17" s="94"/>
    </row>
    <row r="18" spans="1:18" x14ac:dyDescent="0.25">
      <c r="A18" s="151" t="s">
        <v>18</v>
      </c>
      <c r="B18" s="127"/>
      <c r="C18" s="127"/>
      <c r="D18" s="151"/>
      <c r="E18" s="127"/>
      <c r="F18" s="127"/>
      <c r="G18" s="127"/>
      <c r="H18" s="151">
        <f>SUM(H2:H17)</f>
        <v>26782.68</v>
      </c>
      <c r="I18" s="54">
        <f>SUM(I2:I17)</f>
        <v>267826.8</v>
      </c>
      <c r="J18" s="151">
        <f>SUM(J2:J17)</f>
        <v>267.82679999999999</v>
      </c>
      <c r="K18" s="152">
        <f>SUM(K2:K17)</f>
        <v>71.509755600000005</v>
      </c>
      <c r="L18" s="151" t="s">
        <v>138</v>
      </c>
      <c r="M18" s="153">
        <f>SUM(M2:M17)</f>
        <v>351.3887615999999</v>
      </c>
      <c r="N18" s="153">
        <f>SUM(N2:N17)</f>
        <v>285503.3688</v>
      </c>
      <c r="O18" s="153">
        <f>SUM(O2:O17)</f>
        <v>439.235952</v>
      </c>
      <c r="P18" s="153">
        <f>SUM(P2:P17)</f>
        <v>439.235952</v>
      </c>
      <c r="Q18" s="153">
        <f>SUM(Q2:Q17)</f>
        <v>1.1200516776</v>
      </c>
      <c r="R18" s="100"/>
    </row>
    <row r="19" spans="1:18" x14ac:dyDescent="0.25">
      <c r="L19" s="127" t="s">
        <v>139</v>
      </c>
      <c r="M19" s="154">
        <f>M18/1000</f>
        <v>0.35138876159999988</v>
      </c>
      <c r="N19" s="154">
        <f t="shared" ref="N19:Q19" si="12">N18/1000</f>
        <v>285.50336879999998</v>
      </c>
      <c r="O19" s="154">
        <f t="shared" si="12"/>
        <v>0.43923595199999999</v>
      </c>
      <c r="P19" s="154">
        <f t="shared" si="12"/>
        <v>0.43923595199999999</v>
      </c>
      <c r="Q19" s="154">
        <f t="shared" si="12"/>
        <v>1.1200516775999999E-3</v>
      </c>
      <c r="R19" s="100"/>
    </row>
  </sheetData>
  <mergeCells count="1">
    <mergeCell ref="S1:T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31" activeCellId="6" sqref="A1:G1 A6:G6 A11:G11 A16:G16 A21:G21 A26:G26 A31:G31"/>
    </sheetView>
  </sheetViews>
  <sheetFormatPr defaultColWidth="8.85546875" defaultRowHeight="15" x14ac:dyDescent="0.25"/>
  <cols>
    <col min="1" max="1" width="55.7109375" bestFit="1" customWidth="1"/>
    <col min="2" max="2" width="10.28515625" bestFit="1" customWidth="1"/>
    <col min="3" max="3" width="30.42578125" bestFit="1" customWidth="1"/>
    <col min="4" max="4" width="21" bestFit="1" customWidth="1"/>
    <col min="5" max="5" width="20.42578125" bestFit="1" customWidth="1"/>
    <col min="6" max="6" width="12" bestFit="1" customWidth="1"/>
    <col min="8" max="10" width="10.140625" bestFit="1" customWidth="1"/>
  </cols>
  <sheetData>
    <row r="1" spans="1:10" s="8" customFormat="1" x14ac:dyDescent="0.25">
      <c r="A1" s="127" t="s">
        <v>162</v>
      </c>
      <c r="B1" s="127" t="s">
        <v>4</v>
      </c>
      <c r="C1" s="127" t="s">
        <v>5</v>
      </c>
      <c r="D1" s="127" t="s">
        <v>6</v>
      </c>
      <c r="E1" s="127" t="s">
        <v>12</v>
      </c>
      <c r="F1" s="127" t="s">
        <v>3</v>
      </c>
      <c r="G1" s="127" t="s">
        <v>9</v>
      </c>
      <c r="H1" s="11"/>
      <c r="I1" s="11"/>
      <c r="J1" s="11"/>
    </row>
    <row r="2" spans="1:10" s="8" customFormat="1" x14ac:dyDescent="0.2">
      <c r="A2" s="9" t="s">
        <v>74</v>
      </c>
      <c r="B2" s="56">
        <f>DW710odc.1!C46</f>
        <v>5408.9350000000004</v>
      </c>
      <c r="C2" s="56">
        <f>DW710odc.1!D46</f>
        <v>221679.77368096408</v>
      </c>
      <c r="D2" s="56">
        <f>DW710odc.1!E46</f>
        <v>19877.769232614315</v>
      </c>
      <c r="E2" s="56">
        <f>DW710odc.1!F46</f>
        <v>49871.644413274909</v>
      </c>
      <c r="F2" s="56">
        <f>DW710odc.1!G46</f>
        <v>1450.4361042944786</v>
      </c>
      <c r="G2" s="56" t="str">
        <f>DW710odc.1!H46</f>
        <v>-</v>
      </c>
      <c r="H2" s="3">
        <f>SUM(B2:G2)</f>
        <v>298288.55843114777</v>
      </c>
      <c r="I2" s="11"/>
      <c r="J2" s="11"/>
    </row>
    <row r="3" spans="1:10" s="8" customFormat="1" x14ac:dyDescent="0.25">
      <c r="A3" s="9" t="s">
        <v>75</v>
      </c>
      <c r="B3" s="56" t="str">
        <f>DW710odc.1!C47</f>
        <v>-</v>
      </c>
      <c r="C3" s="56">
        <f>DW710odc.1!D47</f>
        <v>106605.51523462152</v>
      </c>
      <c r="D3" s="56">
        <f>DW710odc.1!E47</f>
        <v>67288.660788526613</v>
      </c>
      <c r="E3" s="56">
        <f>DW710odc.1!F47</f>
        <v>168821.56768300108</v>
      </c>
      <c r="F3" s="56">
        <f>DW710odc.1!G47</f>
        <v>48692.102837423314</v>
      </c>
      <c r="G3" s="56">
        <f>DW710odc.1!H47</f>
        <v>39967.5</v>
      </c>
      <c r="H3" s="11"/>
      <c r="I3" s="3">
        <f>SUM(B3:G3)</f>
        <v>431375.34654357249</v>
      </c>
      <c r="J3" s="11"/>
    </row>
    <row r="4" spans="1:10" s="8" customFormat="1" x14ac:dyDescent="0.2">
      <c r="A4" s="9" t="s">
        <v>73</v>
      </c>
      <c r="B4" s="56" t="str">
        <f>DW710odc.1!C48</f>
        <v>-</v>
      </c>
      <c r="C4" s="56">
        <f>DW710odc.1!D48</f>
        <v>57699.371895477583</v>
      </c>
      <c r="D4" s="56">
        <f>DW710odc.1!E48</f>
        <v>5399.1049841512995</v>
      </c>
      <c r="E4" s="56">
        <f>DW710odc.1!F48</f>
        <v>13545.898474248492</v>
      </c>
      <c r="F4" s="56">
        <f>DW710odc.1!G48</f>
        <v>482.96105828220857</v>
      </c>
      <c r="G4" s="56" t="str">
        <f>DW710odc.1!H48</f>
        <v>-</v>
      </c>
      <c r="H4" s="11"/>
      <c r="I4" s="11"/>
      <c r="J4" s="3">
        <f>SUM(B4:G4)</f>
        <v>77127.336412159581</v>
      </c>
    </row>
    <row r="5" spans="1:10" s="8" customFormat="1" x14ac:dyDescent="0.2">
      <c r="A5" s="12" t="s">
        <v>18</v>
      </c>
      <c r="B5" s="59">
        <f>SUM(B2:B4)</f>
        <v>5408.9350000000004</v>
      </c>
      <c r="C5" s="59">
        <f t="shared" ref="C5:G5" si="0">SUM(C2:C4)</f>
        <v>385984.66081106319</v>
      </c>
      <c r="D5" s="59">
        <f t="shared" si="0"/>
        <v>92565.535005292229</v>
      </c>
      <c r="E5" s="59">
        <f t="shared" si="0"/>
        <v>232239.1105705245</v>
      </c>
      <c r="F5" s="59">
        <f t="shared" si="0"/>
        <v>50625.5</v>
      </c>
      <c r="G5" s="59">
        <f t="shared" si="0"/>
        <v>39967.5</v>
      </c>
      <c r="H5" s="11"/>
      <c r="I5" s="11"/>
      <c r="J5" s="11"/>
    </row>
    <row r="6" spans="1:10" s="8" customFormat="1" x14ac:dyDescent="0.25">
      <c r="A6" s="127" t="s">
        <v>163</v>
      </c>
      <c r="B6" s="127" t="s">
        <v>4</v>
      </c>
      <c r="C6" s="127" t="s">
        <v>5</v>
      </c>
      <c r="D6" s="127" t="s">
        <v>6</v>
      </c>
      <c r="E6" s="127" t="s">
        <v>12</v>
      </c>
      <c r="F6" s="127" t="s">
        <v>3</v>
      </c>
      <c r="G6" s="127" t="s">
        <v>9</v>
      </c>
      <c r="H6" s="11"/>
      <c r="I6" s="11"/>
      <c r="J6" s="11"/>
    </row>
    <row r="7" spans="1:10" s="8" customFormat="1" x14ac:dyDescent="0.2">
      <c r="A7" s="9" t="s">
        <v>74</v>
      </c>
      <c r="B7" s="56">
        <f>DW710odc.2!C46</f>
        <v>473.31375000000008</v>
      </c>
      <c r="C7" s="56">
        <f>DW710odc.2!D46</f>
        <v>33239.971343245888</v>
      </c>
      <c r="D7" s="56">
        <f>DW710odc.2!E46</f>
        <v>1374.5265958722666</v>
      </c>
      <c r="E7" s="56">
        <f>DW710odc.2!F46</f>
        <v>14699.676965404065</v>
      </c>
      <c r="F7" s="56">
        <f>DW710odc.2!G46</f>
        <v>40.783711656441717</v>
      </c>
      <c r="G7" s="56" t="str">
        <f>DW710odc.2!H46</f>
        <v>-</v>
      </c>
      <c r="H7" s="3">
        <f>SUM(B7:G7)</f>
        <v>49828.272366178666</v>
      </c>
      <c r="I7" s="11"/>
      <c r="J7" s="11"/>
    </row>
    <row r="8" spans="1:10" s="8" customFormat="1" x14ac:dyDescent="0.25">
      <c r="A8" s="9" t="s">
        <v>75</v>
      </c>
      <c r="B8" s="56" t="str">
        <f>DW710odc.2!C47</f>
        <v>-</v>
      </c>
      <c r="C8" s="56">
        <f>DW710odc.2!D47</f>
        <v>15985.059045263148</v>
      </c>
      <c r="D8" s="56">
        <f>DW710odc.2!E47</f>
        <v>4652.9393098449264</v>
      </c>
      <c r="E8" s="56">
        <f>DW710odc.2!F47</f>
        <v>49760.190162742103</v>
      </c>
      <c r="F8" s="56">
        <f>DW710odc.2!G47</f>
        <v>1369.1362730061351</v>
      </c>
      <c r="G8" s="56">
        <f>DW710odc.2!H47</f>
        <v>996.45</v>
      </c>
      <c r="H8" s="11"/>
      <c r="I8" s="3">
        <f>SUM(B8:G8)</f>
        <v>72763.774790856318</v>
      </c>
      <c r="J8" s="11"/>
    </row>
    <row r="9" spans="1:10" s="8" customFormat="1" x14ac:dyDescent="0.2">
      <c r="A9" s="9" t="s">
        <v>73</v>
      </c>
      <c r="B9" s="56" t="str">
        <f>DW710odc.2!C48</f>
        <v>-</v>
      </c>
      <c r="C9" s="56">
        <f>DW710odc.2!D48</f>
        <v>8651.7837711671054</v>
      </c>
      <c r="D9" s="56">
        <f>DW710odc.2!E48</f>
        <v>373.34236592535586</v>
      </c>
      <c r="E9" s="56">
        <f>DW710odc.2!F48</f>
        <v>3992.6562302126631</v>
      </c>
      <c r="F9" s="56">
        <f>DW710odc.2!G48</f>
        <v>13.580015337423312</v>
      </c>
      <c r="G9" s="56" t="str">
        <f>DW710odc.2!H48</f>
        <v>-</v>
      </c>
      <c r="H9" s="11"/>
      <c r="I9" s="11"/>
      <c r="J9" s="3">
        <f>SUM(B9:G9)</f>
        <v>13031.362382642548</v>
      </c>
    </row>
    <row r="10" spans="1:10" s="8" customFormat="1" x14ac:dyDescent="0.2">
      <c r="A10" s="12" t="s">
        <v>18</v>
      </c>
      <c r="B10" s="59">
        <f>SUM(B7:B9)</f>
        <v>473.31375000000008</v>
      </c>
      <c r="C10" s="59">
        <f t="shared" ref="C10:G10" si="1">SUM(C7:C9)</f>
        <v>57876.814159676142</v>
      </c>
      <c r="D10" s="59">
        <f t="shared" si="1"/>
        <v>6400.8082716425488</v>
      </c>
      <c r="E10" s="59">
        <f t="shared" si="1"/>
        <v>68452.523358358842</v>
      </c>
      <c r="F10" s="59">
        <f t="shared" si="1"/>
        <v>1423.5</v>
      </c>
      <c r="G10" s="59">
        <f t="shared" si="1"/>
        <v>996.45</v>
      </c>
      <c r="H10" s="11"/>
      <c r="I10" s="11"/>
      <c r="J10" s="11"/>
    </row>
    <row r="11" spans="1:10" s="8" customFormat="1" x14ac:dyDescent="0.25">
      <c r="A11" s="127" t="s">
        <v>164</v>
      </c>
      <c r="B11" s="127" t="s">
        <v>4</v>
      </c>
      <c r="C11" s="127" t="s">
        <v>5</v>
      </c>
      <c r="D11" s="127" t="s">
        <v>6</v>
      </c>
      <c r="E11" s="127" t="s">
        <v>12</v>
      </c>
      <c r="F11" s="127" t="s">
        <v>3</v>
      </c>
      <c r="G11" s="127" t="s">
        <v>9</v>
      </c>
      <c r="H11" s="11"/>
      <c r="I11" s="11"/>
      <c r="J11" s="11"/>
    </row>
    <row r="12" spans="1:10" s="8" customFormat="1" x14ac:dyDescent="0.25">
      <c r="A12" s="9" t="s">
        <v>74</v>
      </c>
      <c r="B12" s="56">
        <f>DW710odc.3!C46</f>
        <v>4292.4000000000005</v>
      </c>
      <c r="C12" s="56">
        <f>DW710odc.3!D46</f>
        <v>394728.31662448955</v>
      </c>
      <c r="D12" s="56">
        <f>DW710odc.3!E46</f>
        <v>28819.434079418781</v>
      </c>
      <c r="E12" s="56">
        <f>DW710odc.3!F46</f>
        <v>37649.039813691335</v>
      </c>
      <c r="F12" s="56">
        <f>DW710odc.3!G46</f>
        <v>686.26437883435585</v>
      </c>
      <c r="G12" s="56" t="str">
        <f>DW710odc.3!H46</f>
        <v>-</v>
      </c>
      <c r="H12" s="3">
        <f>SUM(B12:G12)</f>
        <v>466175.45489643404</v>
      </c>
      <c r="I12" s="11"/>
      <c r="J12" s="11"/>
    </row>
    <row r="13" spans="1:10" s="8" customFormat="1" x14ac:dyDescent="0.25">
      <c r="A13" s="9" t="s">
        <v>75</v>
      </c>
      <c r="B13" s="56" t="str">
        <f>DW710odc.3!C47</f>
        <v>-</v>
      </c>
      <c r="C13" s="56">
        <f>DW710odc.3!D47</f>
        <v>189824.33477223464</v>
      </c>
      <c r="D13" s="56">
        <f>DW710odc.3!E47</f>
        <v>97557.281262001488</v>
      </c>
      <c r="E13" s="56">
        <f>DW710odc.3!F47</f>
        <v>127446.56804248573</v>
      </c>
      <c r="F13" s="56">
        <f>DW710odc.3!G47</f>
        <v>23038.350747699387</v>
      </c>
      <c r="G13" s="56">
        <f>DW710odc.3!H47</f>
        <v>10347.75</v>
      </c>
      <c r="H13" s="11"/>
      <c r="I13" s="3">
        <f>SUM(B13:G13)</f>
        <v>448214.28482442128</v>
      </c>
      <c r="J13" s="11"/>
    </row>
    <row r="14" spans="1:10" s="8" customFormat="1" x14ac:dyDescent="0.25">
      <c r="A14" s="9" t="s">
        <v>73</v>
      </c>
      <c r="B14" s="56" t="str">
        <f>DW710odc.3!C48</f>
        <v>-</v>
      </c>
      <c r="C14" s="56">
        <f>DW710odc.3!D48</f>
        <v>102740.8841158882</v>
      </c>
      <c r="D14" s="56">
        <f>DW710odc.3!E48</f>
        <v>7827.7973930450653</v>
      </c>
      <c r="E14" s="56">
        <f>DW710odc.3!F48</f>
        <v>10226.052839626283</v>
      </c>
      <c r="F14" s="56">
        <f>DW710odc.3!G48</f>
        <v>228.50987346625766</v>
      </c>
      <c r="G14" s="56" t="str">
        <f>DW710odc.3!H48</f>
        <v>-</v>
      </c>
      <c r="H14" s="11"/>
      <c r="I14" s="11"/>
      <c r="J14" s="3">
        <f>SUM(B14:G14)</f>
        <v>121023.24422202581</v>
      </c>
    </row>
    <row r="15" spans="1:10" s="8" customFormat="1" x14ac:dyDescent="0.2">
      <c r="A15" s="12" t="s">
        <v>18</v>
      </c>
      <c r="B15" s="59">
        <f>SUM(B12:B14)</f>
        <v>4292.4000000000005</v>
      </c>
      <c r="C15" s="59">
        <f t="shared" ref="C15:G15" si="2">SUM(C12:C14)</f>
        <v>687293.53551261232</v>
      </c>
      <c r="D15" s="59">
        <f t="shared" si="2"/>
        <v>134204.51273446533</v>
      </c>
      <c r="E15" s="59">
        <f t="shared" si="2"/>
        <v>175321.66069580335</v>
      </c>
      <c r="F15" s="59">
        <f t="shared" si="2"/>
        <v>23953.125</v>
      </c>
      <c r="G15" s="59">
        <f t="shared" si="2"/>
        <v>10347.75</v>
      </c>
      <c r="H15" s="11"/>
      <c r="I15" s="11"/>
      <c r="J15" s="11"/>
    </row>
    <row r="16" spans="1:10" s="8" customFormat="1" x14ac:dyDescent="0.25">
      <c r="A16" s="127" t="s">
        <v>165</v>
      </c>
      <c r="B16" s="127" t="s">
        <v>4</v>
      </c>
      <c r="C16" s="127" t="s">
        <v>5</v>
      </c>
      <c r="D16" s="127" t="s">
        <v>6</v>
      </c>
      <c r="E16" s="127" t="s">
        <v>12</v>
      </c>
      <c r="F16" s="127" t="s">
        <v>3</v>
      </c>
      <c r="G16" s="127" t="s">
        <v>9</v>
      </c>
      <c r="H16" s="11"/>
      <c r="I16" s="11"/>
      <c r="J16" s="11"/>
    </row>
    <row r="17" spans="1:10" s="8" customFormat="1" x14ac:dyDescent="0.25">
      <c r="A17" s="9" t="s">
        <v>74</v>
      </c>
      <c r="B17" s="56">
        <f>DW473odc.1!C46</f>
        <v>2158.9750000000004</v>
      </c>
      <c r="C17" s="56">
        <f>DW473odc.1!D46</f>
        <v>200143.42013024198</v>
      </c>
      <c r="D17" s="56">
        <f>DW473odc.1!E46</f>
        <v>16051.834561385029</v>
      </c>
      <c r="E17" s="56">
        <f>DW473odc.1!F46</f>
        <v>130126.280268487</v>
      </c>
      <c r="F17" s="56">
        <f>DW473odc.1!G46</f>
        <v>509.79639570552149</v>
      </c>
      <c r="G17" s="56" t="str">
        <f>DW473odc.1!H46</f>
        <v>-</v>
      </c>
      <c r="H17" s="3">
        <f>SUM(B17:G17)</f>
        <v>348990.30635581957</v>
      </c>
      <c r="I17" s="11"/>
      <c r="J17" s="11"/>
    </row>
    <row r="18" spans="1:10" s="8" customFormat="1" x14ac:dyDescent="0.25">
      <c r="A18" s="9" t="s">
        <v>75</v>
      </c>
      <c r="B18" s="56" t="str">
        <f>DW473odc.1!C47</f>
        <v>-</v>
      </c>
      <c r="C18" s="56">
        <f>DW473odc.1!D47</f>
        <v>96248.710784550713</v>
      </c>
      <c r="D18" s="56">
        <f>DW473odc.1!E47</f>
        <v>54337.407693736968</v>
      </c>
      <c r="E18" s="56">
        <f>DW473odc.1!F47</f>
        <v>440493.2480196309</v>
      </c>
      <c r="F18" s="56">
        <f>DW473odc.1!G47</f>
        <v>17114.203412576688</v>
      </c>
      <c r="G18" s="56">
        <f>DW473odc.1!H47</f>
        <v>12099.75</v>
      </c>
      <c r="H18" s="11"/>
      <c r="I18" s="3">
        <f>SUM(B18:G18)</f>
        <v>620293.31991049531</v>
      </c>
      <c r="J18" s="11"/>
    </row>
    <row r="19" spans="1:10" s="8" customFormat="1" x14ac:dyDescent="0.25">
      <c r="A19" s="9" t="s">
        <v>73</v>
      </c>
      <c r="B19" s="56" t="str">
        <f>DW473odc.1!C48</f>
        <v>-</v>
      </c>
      <c r="C19" s="56">
        <f>DW473odc.1!D48</f>
        <v>52093.835349847715</v>
      </c>
      <c r="D19" s="56">
        <f>DW473odc.1!E48</f>
        <v>4359.9228349502164</v>
      </c>
      <c r="E19" s="56">
        <f>DW473odc.1!F48</f>
        <v>35344.280343788654</v>
      </c>
      <c r="F19" s="56">
        <f>DW473odc.1!G48</f>
        <v>169.75019171779141</v>
      </c>
      <c r="G19" s="56" t="str">
        <f>DW473odc.1!H48</f>
        <v>-</v>
      </c>
      <c r="H19" s="11"/>
      <c r="I19" s="11"/>
      <c r="J19" s="3">
        <f>SUM(B19:G19)</f>
        <v>91967.788720304379</v>
      </c>
    </row>
    <row r="20" spans="1:10" s="8" customFormat="1" x14ac:dyDescent="0.25">
      <c r="A20" s="12" t="s">
        <v>18</v>
      </c>
      <c r="B20" s="59">
        <f>SUM(B17:B19)</f>
        <v>2158.9750000000004</v>
      </c>
      <c r="C20" s="59">
        <f t="shared" ref="C20:G20" si="3">SUM(C17:C19)</f>
        <v>348485.96626464045</v>
      </c>
      <c r="D20" s="59">
        <f t="shared" si="3"/>
        <v>74749.165090072216</v>
      </c>
      <c r="E20" s="59">
        <f t="shared" si="3"/>
        <v>605963.80863190652</v>
      </c>
      <c r="F20" s="59">
        <f t="shared" si="3"/>
        <v>17793.75</v>
      </c>
      <c r="G20" s="59">
        <f t="shared" si="3"/>
        <v>12099.75</v>
      </c>
      <c r="H20" s="11"/>
      <c r="I20" s="11"/>
      <c r="J20" s="11"/>
    </row>
    <row r="21" spans="1:10" s="8" customFormat="1" x14ac:dyDescent="0.25">
      <c r="A21" s="127" t="s">
        <v>166</v>
      </c>
      <c r="B21" s="127" t="s">
        <v>4</v>
      </c>
      <c r="C21" s="127" t="s">
        <v>5</v>
      </c>
      <c r="D21" s="127" t="s">
        <v>6</v>
      </c>
      <c r="E21" s="127" t="s">
        <v>12</v>
      </c>
      <c r="F21" s="127" t="s">
        <v>3</v>
      </c>
      <c r="G21" s="127" t="s">
        <v>9</v>
      </c>
      <c r="H21" s="11"/>
      <c r="I21" s="11"/>
      <c r="J21" s="11"/>
    </row>
    <row r="22" spans="1:10" s="8" customFormat="1" x14ac:dyDescent="0.25">
      <c r="A22" s="9" t="s">
        <v>74</v>
      </c>
      <c r="B22" s="56">
        <f>DW473odc.2!C46</f>
        <v>1900.92</v>
      </c>
      <c r="C22" s="56">
        <f>DW473odc.2!D46</f>
        <v>179674.8882253819</v>
      </c>
      <c r="D22" s="56">
        <f>DW473odc.2!E46</f>
        <v>15503.617157235765</v>
      </c>
      <c r="E22" s="56">
        <f>DW473odc.2!F46</f>
        <v>102299.75150010946</v>
      </c>
      <c r="F22" s="56">
        <f>DW473odc.2!G46</f>
        <v>200.78134969325154</v>
      </c>
      <c r="G22" s="56" t="str">
        <f>DW473odc.2!H46</f>
        <v>-</v>
      </c>
      <c r="H22" s="3">
        <f>SUM(B22:G22)</f>
        <v>299579.95823242038</v>
      </c>
      <c r="I22" s="11"/>
      <c r="J22" s="11"/>
    </row>
    <row r="23" spans="1:10" s="8" customFormat="1" x14ac:dyDescent="0.25">
      <c r="A23" s="9" t="s">
        <v>75</v>
      </c>
      <c r="B23" s="56" t="str">
        <f>DW473odc.2!C47</f>
        <v>-</v>
      </c>
      <c r="C23" s="56">
        <f>DW473odc.2!D47</f>
        <v>86405.420377035858</v>
      </c>
      <c r="D23" s="56">
        <f>DW473odc.2!E47</f>
        <v>52481.62526088523</v>
      </c>
      <c r="E23" s="56">
        <f>DW473odc.2!F47</f>
        <v>346297.07171301648</v>
      </c>
      <c r="F23" s="56">
        <f>DW473odc.2!G47</f>
        <v>6740.363190184049</v>
      </c>
      <c r="G23" s="56">
        <f>DW473odc.2!H47</f>
        <v>8409.6</v>
      </c>
      <c r="H23" s="11"/>
      <c r="I23" s="3">
        <f>SUM(B23:G23)</f>
        <v>500334.0805411216</v>
      </c>
      <c r="J23" s="11"/>
    </row>
    <row r="24" spans="1:10" s="8" customFormat="1" x14ac:dyDescent="0.25">
      <c r="A24" s="9" t="s">
        <v>73</v>
      </c>
      <c r="B24" s="56" t="str">
        <f>DW473odc.2!C48</f>
        <v>-</v>
      </c>
      <c r="C24" s="56">
        <f>DW473odc.2!D48</f>
        <v>46766.234121633424</v>
      </c>
      <c r="D24" s="56">
        <f>DW473odc.2!E48</f>
        <v>4211.0186352634446</v>
      </c>
      <c r="E24" s="56">
        <f>DW473odc.2!F48</f>
        <v>27786.171161271624</v>
      </c>
      <c r="F24" s="56">
        <f>DW473odc.2!G48</f>
        <v>66.855460122699384</v>
      </c>
      <c r="G24" s="56" t="str">
        <f>DW473odc.2!H48</f>
        <v>-</v>
      </c>
      <c r="H24" s="11"/>
      <c r="I24" s="11"/>
      <c r="J24" s="3">
        <f>SUM(B24:G24)</f>
        <v>78830.27937829119</v>
      </c>
    </row>
    <row r="25" spans="1:10" s="8" customFormat="1" x14ac:dyDescent="0.2">
      <c r="A25" s="12" t="s">
        <v>18</v>
      </c>
      <c r="B25" s="59">
        <f>SUM(B22:B24)</f>
        <v>1900.92</v>
      </c>
      <c r="C25" s="59">
        <f t="shared" ref="C25:G25" si="4">SUM(C22:C24)</f>
        <v>312846.54272405116</v>
      </c>
      <c r="D25" s="59">
        <f t="shared" si="4"/>
        <v>72196.261053384442</v>
      </c>
      <c r="E25" s="59">
        <f t="shared" si="4"/>
        <v>476382.99437439756</v>
      </c>
      <c r="F25" s="59">
        <f t="shared" si="4"/>
        <v>7008</v>
      </c>
      <c r="G25" s="59">
        <f t="shared" si="4"/>
        <v>8409.6</v>
      </c>
      <c r="H25" s="11"/>
      <c r="I25" s="11"/>
      <c r="J25" s="11"/>
    </row>
    <row r="26" spans="1:10" x14ac:dyDescent="0.25">
      <c r="A26" s="127" t="s">
        <v>76</v>
      </c>
      <c r="B26" s="127" t="s">
        <v>4</v>
      </c>
      <c r="C26" s="127" t="s">
        <v>5</v>
      </c>
      <c r="D26" s="127" t="s">
        <v>6</v>
      </c>
      <c r="E26" s="127" t="s">
        <v>12</v>
      </c>
      <c r="F26" s="127" t="s">
        <v>3</v>
      </c>
      <c r="G26" s="127" t="s">
        <v>9</v>
      </c>
      <c r="H26" s="11"/>
      <c r="I26" s="11"/>
      <c r="J26" s="11"/>
    </row>
    <row r="27" spans="1:10" x14ac:dyDescent="0.2">
      <c r="A27" s="9" t="s">
        <v>74</v>
      </c>
      <c r="B27" s="56">
        <f>powiatowe!C32</f>
        <v>10236.607500000002</v>
      </c>
      <c r="C27" s="56">
        <f>powiatowe!D32</f>
        <v>699320.92177071434</v>
      </c>
      <c r="D27" s="56">
        <f>powiatowe!E32</f>
        <v>51721.36041967621</v>
      </c>
      <c r="E27" s="56">
        <f>powiatowe!F32</f>
        <v>278861.97967621416</v>
      </c>
      <c r="F27" s="56">
        <f>powiatowe!G32</f>
        <v>1780.6403799846626</v>
      </c>
      <c r="G27" s="56" t="str">
        <f>powiatowe!H32</f>
        <v>-</v>
      </c>
      <c r="H27" s="3">
        <f>SUM(B27:G27)</f>
        <v>1041921.5097465893</v>
      </c>
      <c r="I27" s="11"/>
      <c r="J27" s="11"/>
    </row>
    <row r="28" spans="1:10" x14ac:dyDescent="0.25">
      <c r="A28" s="9" t="s">
        <v>75</v>
      </c>
      <c r="B28" s="56" t="str">
        <f>powiatowe!C33</f>
        <v>-</v>
      </c>
      <c r="C28" s="56">
        <f>powiatowe!D33</f>
        <v>336302.52296725113</v>
      </c>
      <c r="D28" s="56">
        <f>powiatowe!E33</f>
        <v>175083.0808061955</v>
      </c>
      <c r="E28" s="56">
        <f>powiatowe!F33</f>
        <v>943981.63786218339</v>
      </c>
      <c r="F28" s="56">
        <f>powiatowe!G33</f>
        <v>59777.2795657592</v>
      </c>
      <c r="G28" s="56">
        <f>powiatowe!H33</f>
        <v>48258.292499999996</v>
      </c>
      <c r="H28" s="11"/>
      <c r="I28" s="3">
        <f>SUM(B28:G28)</f>
        <v>1563402.8137013891</v>
      </c>
      <c r="J28" s="11"/>
    </row>
    <row r="29" spans="1:10" x14ac:dyDescent="0.2">
      <c r="A29" s="9" t="s">
        <v>73</v>
      </c>
      <c r="B29" s="56" t="str">
        <f>powiatowe!C34</f>
        <v>-</v>
      </c>
      <c r="C29" s="56">
        <f>powiatowe!D34</f>
        <v>182021.01738703452</v>
      </c>
      <c r="D29" s="56">
        <f>powiatowe!E34</f>
        <v>14048.309524128268</v>
      </c>
      <c r="E29" s="56">
        <f>powiatowe!F34</f>
        <v>75743.162461602318</v>
      </c>
      <c r="F29" s="56">
        <f>powiatowe!G34</f>
        <v>592.91130425613494</v>
      </c>
      <c r="G29" s="56" t="str">
        <f>powiatowe!H34</f>
        <v>-</v>
      </c>
      <c r="H29" s="11"/>
      <c r="I29" s="11"/>
      <c r="J29" s="3">
        <f>SUM(B29:G29)</f>
        <v>272405.40067702124</v>
      </c>
    </row>
    <row r="30" spans="1:10" x14ac:dyDescent="0.2">
      <c r="A30" s="12" t="s">
        <v>18</v>
      </c>
      <c r="B30" s="59">
        <f>SUM(B27:B29)</f>
        <v>10236.607500000002</v>
      </c>
      <c r="C30" s="59">
        <f>SUM(C27:C29)</f>
        <v>1217644.4621250001</v>
      </c>
      <c r="D30" s="59">
        <f>SUM(D27:D29)</f>
        <v>240852.75074999998</v>
      </c>
      <c r="E30" s="59">
        <f t="shared" ref="E30:G30" si="5">SUM(E27:E29)</f>
        <v>1298586.78</v>
      </c>
      <c r="F30" s="59">
        <f t="shared" si="5"/>
        <v>62150.831249999996</v>
      </c>
      <c r="G30" s="59">
        <f t="shared" si="5"/>
        <v>48258.292499999996</v>
      </c>
      <c r="H30" s="11"/>
      <c r="I30" s="11"/>
      <c r="J30" s="11"/>
    </row>
    <row r="31" spans="1:10" x14ac:dyDescent="0.25">
      <c r="A31" s="127" t="s">
        <v>77</v>
      </c>
      <c r="B31" s="127" t="s">
        <v>4</v>
      </c>
      <c r="C31" s="127" t="s">
        <v>5</v>
      </c>
      <c r="D31" s="127" t="s">
        <v>6</v>
      </c>
      <c r="E31" s="127" t="s">
        <v>12</v>
      </c>
      <c r="F31" s="127" t="s">
        <v>3</v>
      </c>
      <c r="G31" s="127" t="s">
        <v>9</v>
      </c>
      <c r="H31" s="11"/>
      <c r="I31" s="11"/>
      <c r="J31" s="11"/>
    </row>
    <row r="32" spans="1:10" x14ac:dyDescent="0.2">
      <c r="A32" s="9" t="s">
        <v>74</v>
      </c>
      <c r="B32" s="56">
        <f>gminne!C32</f>
        <v>2498.5345000000002</v>
      </c>
      <c r="C32" s="56">
        <f>gminne!D32</f>
        <v>170555.86577188034</v>
      </c>
      <c r="D32" s="56">
        <f>gminne!E32</f>
        <v>12762.033410958904</v>
      </c>
      <c r="E32" s="56">
        <f>gminne!F32</f>
        <v>67834.231643835621</v>
      </c>
      <c r="F32" s="56">
        <f>gminne!G32</f>
        <v>383.48453489263807</v>
      </c>
      <c r="G32" s="56" t="str">
        <f>gminne!H32</f>
        <v>-</v>
      </c>
      <c r="H32" s="3">
        <f>SUM(B32:G32)</f>
        <v>254034.14986156751</v>
      </c>
      <c r="I32" s="11"/>
      <c r="J32" s="11"/>
    </row>
    <row r="33" spans="1:10" x14ac:dyDescent="0.25">
      <c r="A33" s="9" t="s">
        <v>75</v>
      </c>
      <c r="B33" s="56" t="str">
        <f>gminne!C33</f>
        <v>-</v>
      </c>
      <c r="C33" s="56">
        <f>gminne!D33</f>
        <v>82020.094323380225</v>
      </c>
      <c r="D33" s="56">
        <f>gminne!E33</f>
        <v>43201.031620433794</v>
      </c>
      <c r="E33" s="56">
        <f>gminne!F33</f>
        <v>229627.10500951295</v>
      </c>
      <c r="F33" s="56">
        <f>gminne!G33</f>
        <v>12873.830397814418</v>
      </c>
      <c r="G33" s="56">
        <f>gminne!H33</f>
        <v>10708.004999999999</v>
      </c>
      <c r="H33" s="11"/>
      <c r="I33" s="3">
        <f>SUM(B33:G33)</f>
        <v>378430.06635114137</v>
      </c>
      <c r="J33" s="11"/>
    </row>
    <row r="34" spans="1:10" x14ac:dyDescent="0.2">
      <c r="A34" s="9" t="s">
        <v>73</v>
      </c>
      <c r="B34" s="56" t="str">
        <f>gminne!C34</f>
        <v>-</v>
      </c>
      <c r="C34" s="56">
        <f>gminne!D34</f>
        <v>44392.711904739444</v>
      </c>
      <c r="D34" s="56">
        <f>gminne!E34</f>
        <v>3466.3627186073063</v>
      </c>
      <c r="E34" s="56">
        <f>gminne!F34</f>
        <v>18424.810846651446</v>
      </c>
      <c r="F34" s="56">
        <f>gminne!G34</f>
        <v>127.69131729294477</v>
      </c>
      <c r="G34" s="56" t="str">
        <f>gminne!H34</f>
        <v>-</v>
      </c>
      <c r="H34" s="11"/>
      <c r="I34" s="11"/>
      <c r="J34" s="3">
        <f>SUM(B34:G34)</f>
        <v>66411.576787291153</v>
      </c>
    </row>
    <row r="35" spans="1:10" x14ac:dyDescent="0.2">
      <c r="A35" s="64" t="s">
        <v>18</v>
      </c>
      <c r="B35" s="59">
        <f>SUM(B32:B34)</f>
        <v>2498.5345000000002</v>
      </c>
      <c r="C35" s="59">
        <f t="shared" ref="C35:G35" si="6">SUM(C32:C34)</f>
        <v>296968.67200000002</v>
      </c>
      <c r="D35" s="59">
        <f t="shared" si="6"/>
        <v>59429.427750000003</v>
      </c>
      <c r="E35" s="59">
        <f t="shared" si="6"/>
        <v>315886.14750000002</v>
      </c>
      <c r="F35" s="59">
        <f t="shared" si="6"/>
        <v>13385.00625</v>
      </c>
      <c r="G35" s="59">
        <f t="shared" si="6"/>
        <v>10708.004999999999</v>
      </c>
      <c r="H35" s="11"/>
      <c r="I35" s="11"/>
      <c r="J35" s="11"/>
    </row>
    <row r="36" spans="1:10" x14ac:dyDescent="0.25">
      <c r="A36" s="78" t="s">
        <v>88</v>
      </c>
      <c r="B36" s="79">
        <f t="shared" ref="B36:G36" si="7">B5+B30+B35</f>
        <v>18144.077000000005</v>
      </c>
      <c r="C36" s="79">
        <f t="shared" si="7"/>
        <v>1900597.7949360632</v>
      </c>
      <c r="D36" s="79">
        <f t="shared" si="7"/>
        <v>392847.71350529219</v>
      </c>
      <c r="E36" s="79">
        <f t="shared" si="7"/>
        <v>1846712.0380705246</v>
      </c>
      <c r="F36" s="79">
        <f t="shared" si="7"/>
        <v>126161.33749999999</v>
      </c>
      <c r="G36" s="79">
        <f t="shared" si="7"/>
        <v>98933.797500000001</v>
      </c>
      <c r="H36" s="77">
        <f>SUM(H1:H35)</f>
        <v>2758818.2098901574</v>
      </c>
      <c r="I36" s="77">
        <f>SUM(I1:I35)</f>
        <v>4014813.6866629976</v>
      </c>
      <c r="J36" s="77">
        <f>SUM(J1:J35)</f>
        <v>720796.98857973586</v>
      </c>
    </row>
    <row r="37" spans="1:10" x14ac:dyDescent="0.2">
      <c r="C37" s="60"/>
      <c r="D37" s="5"/>
    </row>
    <row r="38" spans="1:10" x14ac:dyDescent="0.25">
      <c r="H38">
        <v>2758818.2098901574</v>
      </c>
      <c r="I38">
        <v>4014813.6866629976</v>
      </c>
      <c r="J38">
        <v>720796.98857973586</v>
      </c>
    </row>
    <row r="42" spans="1:10" x14ac:dyDescent="0.2">
      <c r="A42" s="117" t="s">
        <v>81</v>
      </c>
      <c r="B42" s="117"/>
    </row>
    <row r="43" spans="1:10" x14ac:dyDescent="0.25">
      <c r="A43" s="65" t="s">
        <v>80</v>
      </c>
      <c r="B43" s="76">
        <f>t.publiczny!H18</f>
        <v>26782.68</v>
      </c>
    </row>
  </sheetData>
  <mergeCells count="1">
    <mergeCell ref="A42:B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DW710odc.1</vt:lpstr>
      <vt:lpstr>DW710odc.2</vt:lpstr>
      <vt:lpstr>DW710odc.3</vt:lpstr>
      <vt:lpstr>DW473odc.1</vt:lpstr>
      <vt:lpstr>DW473odc.2</vt:lpstr>
      <vt:lpstr>powiatowe</vt:lpstr>
      <vt:lpstr>gminne</vt:lpstr>
      <vt:lpstr>t.publiczny</vt:lpstr>
      <vt:lpstr>zużycie w dm3</vt:lpstr>
      <vt:lpstr>zużycie i emisja CO2</vt:lpstr>
      <vt:lpstr>emisja SO2</vt:lpstr>
      <vt:lpstr>emisja NOx</vt:lpstr>
      <vt:lpstr>emisja PM10</vt:lpstr>
      <vt:lpstr>emisja PM2,5</vt:lpstr>
      <vt:lpstr>emisja B(a)P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2015-05-27T16:12:46Z</dcterms:created>
  <dcterms:modified xsi:type="dcterms:W3CDTF">2019-02-01T14:17:38Z</dcterms:modified>
</cp:coreProperties>
</file>